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2"/>
  </bookViews>
  <sheets>
    <sheet name="Planilha 01" sheetId="1" state="visible" r:id="rId2"/>
    <sheet name="materiais de consumo" sheetId="2" state="visible" r:id="rId3"/>
    <sheet name="Plan3" sheetId="3" state="visible" r:id="rId4"/>
    <sheet name="equipamentos" sheetId="4" state="visible" r:id="rId5"/>
    <sheet name="Planilha5" sheetId="5" state="visible" r:id="rId6"/>
  </sheets>
  <calcPr iterateCount="100" refMode="A1" iterate="false" iterateDelta="0.0001"/>
</workbook>
</file>

<file path=xl/sharedStrings.xml><?xml version="1.0" encoding="utf-8"?>
<sst xmlns="http://schemas.openxmlformats.org/spreadsheetml/2006/main" count="474" uniqueCount="291">
  <si>
    <t>ITEM 01 -   LIMPEZA - Câmpus Campo Novo do Parecis-MT</t>
  </si>
  <si>
    <r>
      <t xml:space="preserve">CONTA VINCULADA
</t>
    </r>
    <r>
      <rPr>
        <sz val="11"/>
        <color rgb="FF000000"/>
        <rFont val="Calibri"/>
        <family val="2"/>
        <charset val="1"/>
      </rPr>
      <t xml:space="preserve">PLANILHA DE CUSTOS E FORMAÇÃO DE PREÇOS PREENCHIDA PELA ADMINISTRAÇÃO </t>
    </r>
    <r>
      <rPr>
        <sz val="10"/>
        <color rgb="FF800080"/>
        <rFont val="Arial"/>
        <family val="2"/>
        <charset val="1"/>
      </rPr>
      <t xml:space="preserve"> </t>
    </r>
  </si>
  <si>
    <t>Nº do processo: 23192.031069.2016-65</t>
  </si>
  <si>
    <t>Licitação nº:</t>
  </si>
  <si>
    <t>PE 002/2016</t>
  </si>
  <si>
    <t>Dia:.... /....../2014 - Hora: ......................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</si>
  <si>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</si>
  <si>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</si>
  <si>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</si>
  <si>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</si>
  <si>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</si>
  <si>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CNP-IFMT</t>
  </si>
  <si>
    <t>C</t>
  </si>
  <si>
    <t>Ano do acordo coletivo, convenção coletiva ou sentença normativa em dissídio coletivo</t>
  </si>
  <si>
    <t>2016/2016</t>
  </si>
  <si>
    <t>D</t>
  </si>
  <si>
    <t>Número de meses de execução contratual</t>
  </si>
  <si>
    <t>Identificação do serviço ( SERVENTE DE LIMPEZA)</t>
  </si>
  <si>
    <t>Tipo de serviço: 
                           Limpeza e Conservação Predial</t>
  </si>
  <si>
    <t>Unidade
 de 
Medida</t>
  </si>
  <si>
    <t>Quantidade total a contratar (em função da unidade de medida)</t>
  </si>
  <si>
    <t>a) Áreas internas – geral</t>
  </si>
  <si>
    <t>m2</t>
  </si>
  <si>
    <t>b) Áreas internas – banheiros</t>
  </si>
  <si>
    <t>c) Áreas internas - Laboratórios</t>
  </si>
  <si>
    <t>TOTAL DA ÁREA INTERNA</t>
  </si>
  <si>
    <t>a) Áreas externas - Pisos pavimentados adjacentes/contíguos às edificações</t>
  </si>
  <si>
    <t>TOTAL DA ÁREA EXTERNA</t>
  </si>
  <si>
    <t>c) Esquadrias externas - Face interna</t>
  </si>
  <si>
    <t>TOTAL DA ÁREA DA ESQUADRIA EXTERNA - FACE INTERNA/EXTERNA</t>
  </si>
  <si>
    <t>TOTAL GERAL</t>
  </si>
  <si>
    <t>Nota 1 - Esta tabela poderá ser adaptada às características do serviço contratado, inclusive no que concerne às rubricas e suas respectivas provisões e/ou estimativas, desde que haja justificativa.
Nota 2 - As provisões constantes desta planilha poderão  ser desnecessárias quando se tratar de determinados serviços que prescindam da dedicação exclusiva dos trabalhadores da contratada para com a Administração.</t>
  </si>
  <si>
    <t>ANEXO ------ A
MÃO DE OBRA
MÃO DE OBRA VINCULADA À EXECUÇÃO CONTRATUAL</t>
  </si>
  <si>
    <t>Dados complementares para composição dos custos referente à mão de obra</t>
  </si>
  <si>
    <t>Tipo de serviço (mesmo serviço com características distintas)</t>
  </si>
  <si>
    <t>limpeza e conservação</t>
  </si>
  <si>
    <t>Salário normativo da categoria profissional</t>
  </si>
  <si>
    <t>Categoria profissional (vinculada à execução contratual)</t>
  </si>
  <si>
    <t>servente de limpeza</t>
  </si>
  <si>
    <t>Data base da categoria (dia/mês/ano)</t>
  </si>
  <si>
    <t>Nota: Deverá ser elaborado um quadro para cada tipo de serviço</t>
  </si>
  <si>
    <t>MÓDULO 1: COMPOSIÇÃO DA REMUNERAÇÃO</t>
  </si>
  <si>
    <t>Composição da remuneração</t>
  </si>
  <si>
    <t>Percentual (%)</t>
  </si>
  <si>
    <t>Valor (R$)</t>
  </si>
  <si>
    <r>
      <t xml:space="preserve">Salário-base                   </t>
    </r>
    <r>
      <rPr>
        <b val="true"/>
        <sz val="8"/>
        <color rgb="FFFF0000"/>
        <rFont val="Arial"/>
        <family val="2"/>
        <charset val="1"/>
      </rPr>
      <t xml:space="preserve"> (valor para somente 1 servente de limpeza) - CBO: 5143       </t>
    </r>
  </si>
  <si>
    <t>Gratificação assiduidade</t>
  </si>
  <si>
    <t>Total da remuneração</t>
  </si>
  <si>
    <t>MÓDULO 2 : BENEFÍCIOS MENSAIS E DIÁRIOS</t>
  </si>
  <si>
    <t>Benefícios mensais e diários</t>
  </si>
  <si>
    <r>
      <t xml:space="preserve">Transporte                                               </t>
    </r>
    <r>
      <rPr>
        <b val="true"/>
        <sz val="8"/>
        <color rgb="FFFF0000"/>
        <rFont val="Arial"/>
        <family val="2"/>
        <charset val="1"/>
      </rPr>
      <t xml:space="preserve">Cálculo do valor: [(2xVTx22) – (6%xSB)]</t>
    </r>
  </si>
  <si>
    <r>
      <t xml:space="preserve">      </t>
    </r>
    <r>
      <rPr>
        <b val="true"/>
        <sz val="8"/>
        <color rgb="FFFF0000"/>
        <rFont val="Arial"/>
        <family val="2"/>
        <charset val="1"/>
      </rPr>
      <t xml:space="preserve">A.1) Valor da passagem do transporte coletivo no município de prestação dos serviços: Viamão/RS</t>
    </r>
  </si>
  <si>
    <r>
      <t xml:space="preserve">     </t>
    </r>
    <r>
      <rPr>
        <b val="true"/>
        <sz val="8"/>
        <color rgb="FFFF0000"/>
        <rFont val="Arial"/>
        <family val="2"/>
        <charset val="1"/>
      </rPr>
      <t xml:space="preserve"> A.2) Quantidade de passagens por dia por empregado:</t>
    </r>
  </si>
  <si>
    <r>
      <t xml:space="preserve">Auxílio-alimentação  (vales, cesta básica, entre outros) 
</t>
    </r>
    <r>
      <rPr>
        <b val="true"/>
        <sz val="8"/>
        <color rgb="FFFF0000"/>
        <rFont val="Arial"/>
        <family val="2"/>
        <charset val="1"/>
      </rPr>
      <t xml:space="preserve">Cálculo</t>
    </r>
    <r>
      <rPr>
        <b val="true"/>
        <sz val="8"/>
        <rFont val="Arial"/>
        <family val="2"/>
        <charset val="1"/>
      </rPr>
      <t xml:space="preserve"> </t>
    </r>
    <r>
      <rPr>
        <b val="true"/>
        <sz val="8"/>
        <color rgb="FFFF0000"/>
        <rFont val="Arial"/>
        <family val="2"/>
        <charset val="1"/>
      </rPr>
      <t xml:space="preserve">do valor = [(21xVA)x(1-</t>
    </r>
    <r>
      <rPr>
        <b val="true"/>
        <sz val="8"/>
        <color rgb="FF0000FF"/>
        <rFont val="Arial"/>
        <family val="2"/>
        <charset val="1"/>
      </rPr>
      <t xml:space="preserve">0,15</t>
    </r>
    <r>
      <rPr>
        <b val="true"/>
        <sz val="8"/>
        <color rgb="FFFF0000"/>
        <rFont val="Arial"/>
        <family val="2"/>
        <charset val="1"/>
      </rPr>
      <t xml:space="preserve">)]</t>
    </r>
  </si>
  <si>
    <r>
      <t xml:space="preserve">      </t>
    </r>
    <r>
      <rPr>
        <b val="true"/>
        <sz val="8"/>
        <color rgb="FFFF0000"/>
        <rFont val="Arial"/>
        <family val="2"/>
        <charset val="1"/>
      </rPr>
      <t xml:space="preserve">B.1) Valor do auxílio-alimentação (clausula 23 da CCT 2016):</t>
    </r>
  </si>
  <si>
    <t>-</t>
  </si>
  <si>
    <t>Exames Ocupacionais (clausula 35 da CCT 2016)</t>
  </si>
  <si>
    <t>Prêmio cesta Básica a Titulo de Assiduidade (cláusula 13° da CCT 2016)</t>
  </si>
  <si>
    <t>F</t>
  </si>
  <si>
    <t>Plano de benefício familiar (cláusula 37 da CCT 2016) Cálculo do valor = R$ 15,12</t>
  </si>
  <si>
    <t>G</t>
  </si>
  <si>
    <t>Outros (especificar)</t>
  </si>
  <si>
    <t>Total de benefícios mensais e diários</t>
  </si>
  <si>
    <t>Nota: o valor informado deverá ser o custo real do insumo (descontado o valor eventualmente pago pelo empregado).</t>
  </si>
  <si>
    <t>MÓDULO 3: INSUMOS DIVERSOS</t>
  </si>
  <si>
    <t>Insumos diversos</t>
  </si>
  <si>
    <t>Uniformes</t>
  </si>
  <si>
    <t>Materiais</t>
  </si>
  <si>
    <t>EPI</t>
  </si>
  <si>
    <t>Equipamentos</t>
  </si>
  <si>
    <t>Total de insumos diversos</t>
  </si>
  <si>
    <t>Nota: Valores mensais por empregado</t>
  </si>
  <si>
    <r>
      <t xml:space="preserve">                                                                  MÓDULO 4: ENCARGOS SOCIAIS E TRABALHISTAS
                                       </t>
    </r>
    <r>
      <rPr>
        <sz val="8"/>
        <rFont val="Arial"/>
        <family val="2"/>
        <charset val="1"/>
      </rPr>
      <t xml:space="preserve">Submódulo 4.1 - Encargos previdenciários, FGTS e outras contribuições</t>
    </r>
  </si>
  <si>
    <t>4.1</t>
  </si>
  <si>
    <t>Encargos previdenciários, FGTS e outras contribuições</t>
  </si>
  <si>
    <t>INSS</t>
  </si>
  <si>
    <t>SESI ou SESC</t>
  </si>
  <si>
    <t>SENAI ou SENAC</t>
  </si>
  <si>
    <t>INCRA</t>
  </si>
  <si>
    <t>E</t>
  </si>
  <si>
    <t>Salário educação</t>
  </si>
  <si>
    <t>FGTS</t>
  </si>
  <si>
    <r>
      <t xml:space="preserve">Seguro acidente de trabalho (</t>
    </r>
    <r>
      <rPr>
        <b val="true"/>
        <sz val="8"/>
        <color rgb="FF000000"/>
        <rFont val="Arial"/>
        <family val="2"/>
        <charset val="1"/>
      </rPr>
      <t xml:space="preserve">RAT x FAP)
</t>
    </r>
    <r>
      <rPr>
        <b val="true"/>
        <sz val="8"/>
        <color rgb="FFFF0000"/>
        <rFont val="Arial"/>
        <family val="2"/>
        <charset val="1"/>
      </rPr>
      <t xml:space="preserve">Cálculo do valor: % do RAT x FAP (Fator Acidentário de Prevenção de cada empresa)</t>
    </r>
  </si>
  <si>
    <t>RAT =</t>
  </si>
  <si>
    <t>FAP =</t>
  </si>
  <si>
    <t>H</t>
  </si>
  <si>
    <t>SEBRAE</t>
  </si>
  <si>
    <t>TOTAL</t>
  </si>
  <si>
    <t>Nota 1: Os percentuais dos encargos previdenciários, do FGTS e demais contribuições são aqueles estabelecidos pela legislação vigente.
Nota 2: Percentuais incidentes sobre a remuneração.</t>
  </si>
  <si>
    <t>Submódulo 4.2 - 13º (décimo terceiro) salário</t>
  </si>
  <si>
    <t>4.2</t>
  </si>
  <si>
    <t>13º (décimo terceiro) salário</t>
  </si>
  <si>
    <r>
      <t xml:space="preserve">13º (décimo terceiro) salário  </t>
    </r>
    <r>
      <rPr>
        <b val="true"/>
        <sz val="8"/>
        <color rgb="FFFF0000"/>
        <rFont val="Arial"/>
        <family val="2"/>
        <charset val="1"/>
      </rPr>
      <t xml:space="preserve">Obrigatória a cotação de  8,33% (= Rem/12) sobre o valor do Módulo 1 - Composição da remuneração, conforme art. 19-A e Anexo VII da IN 2/08 </t>
    </r>
  </si>
  <si>
    <t>Subtotal</t>
  </si>
  <si>
    <t>Incidência dos encargos previstos no submódulo 4.1 sobre 13º (décimo terceiro) salário</t>
  </si>
  <si>
    <t>Submódulo 4.3 - Afastamento maternidade</t>
  </si>
  <si>
    <t>4.3</t>
  </si>
  <si>
    <t>Afastamento maternidade</t>
  </si>
  <si>
    <r>
      <t xml:space="preserve">Afastamento maternidade                  </t>
    </r>
    <r>
      <rPr>
        <b val="true"/>
        <sz val="8"/>
        <color rgb="FFFF0000"/>
        <rFont val="Arial"/>
        <family val="2"/>
        <charset val="1"/>
      </rPr>
      <t xml:space="preserve">Cálculo do valor = {[(Rem+1/3Rem)/12]x(4/12)}x2%</t>
    </r>
  </si>
  <si>
    <t>Incidência dos encargos do submódulo 4.1 sobre o afastamento maternidade</t>
  </si>
  <si>
    <t>Submódulo 4.4 - Provisão para rescisão</t>
  </si>
  <si>
    <t>4.4</t>
  </si>
  <si>
    <t>Provisão para rescisão</t>
  </si>
  <si>
    <r>
      <t xml:space="preserve">Aviso-prévio indenizado </t>
    </r>
    <r>
      <rPr>
        <b val="true"/>
        <sz val="8"/>
        <color rgb="FFFF0000"/>
        <rFont val="Arial"/>
        <family val="2"/>
        <charset val="1"/>
      </rPr>
      <t xml:space="preserve">Cálculo do valor = (Rem/12)x(33/30)x5%de rotatividade anual</t>
    </r>
  </si>
  <si>
    <t>Incidência do FGTS sobre o aviso-prévio indenizado</t>
  </si>
  <si>
    <r>
      <t xml:space="preserve">Multa sobre o FGTS e contribuições sociais sobre o aviso-prévio indenizado </t>
    </r>
    <r>
      <rPr>
        <b val="true"/>
        <sz val="8"/>
        <color rgb="FFFF0000"/>
        <rFont val="Arial"/>
        <family val="2"/>
        <charset val="1"/>
      </rPr>
      <t xml:space="preserve">Obrigatória a cotação de 0,24% sobre o valor do Módulo 1 - Composição da remuneração, conforme art. 19-A e Anexo VII da IN 2/08 (0,24% + 4,76% = 5%) </t>
    </r>
  </si>
  <si>
    <r>
      <t xml:space="preserve">Aviso-previo trabalhado                </t>
    </r>
    <r>
      <rPr>
        <b val="true"/>
        <sz val="8"/>
        <color rgb="FFFF0000"/>
        <rFont val="Arial"/>
        <family val="2"/>
        <charset val="1"/>
      </rPr>
      <t xml:space="preserve">(negociar extinção/redução na 1ª prorrogação)
Cálculo do valor= [(Rem/30)x7]/</t>
    </r>
    <r>
      <rPr>
        <b val="true"/>
        <sz val="8"/>
        <color rgb="FF0000FF"/>
        <rFont val="Arial"/>
        <family val="2"/>
        <charset val="1"/>
      </rPr>
      <t xml:space="preserve">12</t>
    </r>
    <r>
      <rPr>
        <b val="true"/>
        <sz val="8"/>
        <color rgb="FFFF0000"/>
        <rFont val="Arial"/>
        <family val="2"/>
        <charset val="1"/>
      </rPr>
      <t xml:space="preserve"> meses do contrato  para 100% dos empregados</t>
    </r>
  </si>
  <si>
    <t>Incidência dos encargos do submódulo 4.1 sobre o aviso-prévio trabalhado</t>
  </si>
  <si>
    <r>
      <t xml:space="preserve">Multa sobre o FGTS e contribuições sociais sobre o aviso-prévio trabalhado  </t>
    </r>
    <r>
      <rPr>
        <b val="true"/>
        <sz val="8"/>
        <color rgb="FFFF0000"/>
        <rFont val="Arial"/>
        <family val="2"/>
        <charset val="1"/>
      </rPr>
      <t xml:space="preserve">Obrigatória a cotação de 4,76% sobre o valor do Módulo 1 - Composição da remuneração, conforme art. 19-A e Anexo VII da IN 2/08 (0,24% + 4,76% = 5%) </t>
    </r>
  </si>
  <si>
    <t>4.5 - Custo de reposição do profissional ausente</t>
  </si>
  <si>
    <t>4.5</t>
  </si>
  <si>
    <t>Composição do custo de reposição do profissional ausente</t>
  </si>
  <si>
    <r>
      <t xml:space="preserve">Férias e terço constitucional     </t>
    </r>
    <r>
      <rPr>
        <b val="true"/>
        <sz val="8"/>
        <color rgb="FFFF0000"/>
        <rFont val="Arial"/>
        <family val="2"/>
        <charset val="1"/>
      </rPr>
      <t xml:space="preserve">Obrigatória a cotação de 12,10% sobre o valor do Módulo 1 - Composição da remuneração, conforme art. 19-A e Anexo VII da IN 2/08 (Férias + Adicional = 12,10% = 9,075% + 3,025%)              </t>
    </r>
    <r>
      <rPr>
        <b val="true"/>
        <sz val="8"/>
        <rFont val="Arial"/>
        <family val="2"/>
        <charset val="1"/>
      </rPr>
      <t xml:space="preserve">                     </t>
    </r>
  </si>
  <si>
    <r>
      <t xml:space="preserve">Ausência por doença                                     </t>
    </r>
    <r>
      <rPr>
        <b val="true"/>
        <sz val="8"/>
        <color rgb="FFFF0000"/>
        <rFont val="Arial"/>
        <family val="2"/>
        <charset val="1"/>
      </rPr>
      <t xml:space="preserve">Cálculo do valor = [(Rem/30)x5dias]/12</t>
    </r>
  </si>
  <si>
    <r>
      <t xml:space="preserve">Licença-paternidade                               </t>
    </r>
    <r>
      <rPr>
        <b val="true"/>
        <sz val="8"/>
        <color rgb="FFFF0000"/>
        <rFont val="Arial"/>
        <family val="2"/>
        <charset val="1"/>
      </rPr>
      <t xml:space="preserve">Cálculo do valor = {[(Rem/30)x5dias]/12}x6,24%*50%</t>
    </r>
  </si>
  <si>
    <r>
      <t xml:space="preserve">Ausências legais                                            </t>
    </r>
    <r>
      <rPr>
        <b val="true"/>
        <sz val="8"/>
        <color rgb="FFFF0000"/>
        <rFont val="Arial"/>
        <family val="2"/>
        <charset val="1"/>
      </rPr>
      <t xml:space="preserve">Cálculo do valor = [(Rem/30)x2,96dias]/12</t>
    </r>
  </si>
  <si>
    <r>
      <t xml:space="preserve">Ausência por acidente de trabalho    </t>
    </r>
    <r>
      <rPr>
        <b val="true"/>
        <sz val="8"/>
        <color rgb="FFFF0000"/>
        <rFont val="Arial"/>
        <family val="2"/>
        <charset val="1"/>
      </rPr>
      <t xml:space="preserve">Cálculo do valor  = {[(Rem/30)x15dias]/12}x0,78%</t>
    </r>
  </si>
  <si>
    <t>Incidência dos encargos do submódulo 4.1 sobre o custo de reposição do profissional ausente</t>
  </si>
  <si>
    <t>Quadro-resumo - Módulo 4 - Encargos sociais e trabalhistas</t>
  </si>
  <si>
    <t>Módulo 4 - Encargos sociais e trabalhistas</t>
  </si>
  <si>
    <t>Custo de rescisão</t>
  </si>
  <si>
    <t>Custo de reposição do profissional ausente</t>
  </si>
  <si>
    <t>4.6</t>
  </si>
  <si>
    <t>MÓDULO 5 - CUSTOS INDIRETOS, LUCRO E TRIBUTOS</t>
  </si>
  <si>
    <t>Custos indiretos, lucro e tributos</t>
  </si>
  <si>
    <t>BASE DE CÁLCULO DOS CUSTOS INDIRETOS  = (Total da Remuneração + Total dos Benefícios Mensais e Diários + Total de Insumos Diversos + Total do Quadro-Resumo do Módulo 4 de Encargos Sociais e Trabalhistas)</t>
  </si>
  <si>
    <t>Custos Indiretos</t>
  </si>
  <si>
    <t>BASE DE CÁLCULO DO LUCRO = (Total da Remuneração + Total dos Benefícios Mensais e Diários + Total de Insumos Diversos + Total do Quadro-resumo do Módulo 4 de Encargos Sociais e Trabalhistas + Custos Indiretos)</t>
  </si>
  <si>
    <t>Lucro</t>
  </si>
  <si>
    <t>BASE DE CÁLCULO DOS TRIBUTOS = (Total da Remuneração + Total dos Benefícios Mensais e Diários + Total de Insumos Diversos + Total do Quadro-resumo do Módulo 4 de Encargos Sociais e Trabalhistas + Custos Indiretos + Lucro)</t>
  </si>
  <si>
    <t>Tributos</t>
  </si>
  <si>
    <t>C.1    Tributos Federais (especificar)</t>
  </si>
  <si>
    <r>
      <t xml:space="preserve">  </t>
    </r>
    <r>
      <rPr>
        <b val="true"/>
        <sz val="8"/>
        <rFont val="Arial"/>
        <family val="2"/>
        <charset val="1"/>
      </rPr>
      <t xml:space="preserve">a) Cofins </t>
    </r>
    <r>
      <rPr>
        <sz val="8"/>
        <color rgb="FFFF0000"/>
        <rFont val="Arial"/>
        <family val="2"/>
        <charset val="1"/>
      </rPr>
      <t xml:space="preserve">(depende do regime de tributação - utilizada a hipótese de Lucro Presumido)</t>
    </r>
  </si>
  <si>
    <r>
      <t xml:space="preserve">  </t>
    </r>
    <r>
      <rPr>
        <b val="true"/>
        <sz val="8"/>
        <rFont val="Arial"/>
        <family val="2"/>
        <charset val="1"/>
      </rPr>
      <t xml:space="preserve">b) PIS       </t>
    </r>
    <r>
      <rPr>
        <sz val="8"/>
        <color rgb="FFFF0000"/>
        <rFont val="Arial"/>
        <family val="2"/>
        <charset val="1"/>
      </rPr>
      <t xml:space="preserve">(depende do regime de tributação - utilizada a hipótese de Lucro Presumido)</t>
    </r>
  </si>
  <si>
    <t>IRPJ e CSLL (Não incluir esses tributos em face da proibição contida no item 9.1 do Acórdão TCU nº 950/2007-Plenário)</t>
  </si>
  <si>
    <t>C.2   Tributos Estaduais (especificar)</t>
  </si>
  <si>
    <t>C.3   Tributos Municipais (especificar):</t>
  </si>
  <si>
    <r>
      <t xml:space="preserve">  </t>
    </r>
    <r>
      <rPr>
        <b val="true"/>
        <sz val="8"/>
        <rFont val="Arial"/>
        <family val="2"/>
        <charset val="1"/>
      </rPr>
      <t xml:space="preserve">a) ISS                 </t>
    </r>
    <r>
      <rPr>
        <sz val="8"/>
        <color rgb="FFFF0000"/>
        <rFont val="Arial"/>
        <family val="2"/>
        <charset val="1"/>
      </rPr>
      <t xml:space="preserve"> (Decreto Municipal Viamão)</t>
    </r>
  </si>
  <si>
    <t>Percentual Total e Valor Total de Tributos</t>
  </si>
  <si>
    <t>Cálculo dos Tributos</t>
  </si>
  <si>
    <t>Base de Cálculo para os Tributos</t>
  </si>
  <si>
    <t>= ( --------------------------------------------------------- ) x Alíquota do Tributo</t>
  </si>
  <si>
    <t>1 - (Total de Tributos em % dividido por 100)</t>
  </si>
  <si>
    <t>Nota 1: Custos indiretos, lucro e tributos por empregado
Nota 2: O valor referente a tributos é obtido aplicando-se o percentual sobre o valor do faturamento</t>
  </si>
  <si>
    <t>ANEXO -------B
Quadro-Resumo do custo por empregado</t>
  </si>
  <si>
    <t>Mão de obra vinculada à execução contratual (valor por empregado)</t>
  </si>
  <si>
    <t>Módulo 1 - Composição da remuneração</t>
  </si>
  <si>
    <t>Módulo 2 - Benefícios mensais e diários</t>
  </si>
  <si>
    <t>Módulo 3 - Insumo diversos (uniformes, materiais, equipamentos e outros)</t>
  </si>
  <si>
    <t>Subtotal (A + B + C + D)</t>
  </si>
  <si>
    <t>Módulo 5 - Custos indiretos, lucro e tributos</t>
  </si>
  <si>
    <t>Valor total por empregado</t>
  </si>
  <si>
    <r>
      <t xml:space="preserve">ANEXO </t>
    </r>
    <r>
      <rPr>
        <b val="true"/>
        <sz val="8"/>
        <color rgb="FFFF0000"/>
        <rFont val="Arial"/>
        <family val="2"/>
        <charset val="1"/>
      </rPr>
      <t xml:space="preserve">------</t>
    </r>
    <r>
      <rPr>
        <b val="true"/>
        <sz val="8"/>
        <rFont val="Arial"/>
        <family val="2"/>
        <charset val="1"/>
      </rPr>
      <t xml:space="preserve">-C</t>
    </r>
  </si>
  <si>
    <t>Complemento dos serviços de limpeza e conservação</t>
  </si>
  <si>
    <t>PREÇO MENSAL UNITÁRIO POR M²</t>
  </si>
  <si>
    <t>ÁREA INTERNA</t>
  </si>
  <si>
    <t>MÃO DE OBRA / TIPO DE ÁREA                                 (ENCARREGADO / TIPO DE ÁREA)                                                        (SERVENTE / TIPO DE ÁREA)</t>
  </si>
  <si>
    <t>(1) 
PRODUTIVIDADE
(1/M²)</t>
  </si>
  <si>
    <t>(2)
PREÇO HOMEM-MÊS                   (R$)</t>
  </si>
  <si>
    <t>(1 X 2)
SUBTOTAL
(R$/M²)</t>
  </si>
  <si>
    <t>LIDER. / área interna</t>
  </si>
  <si>
    <t>SERV. / Área Interna</t>
  </si>
  <si>
    <t>1/390,18*</t>
  </si>
  <si>
    <t>LIDER / Banheiros</t>
  </si>
  <si>
    <t>SERV. / Banheiros</t>
  </si>
  <si>
    <t>1/595,79*</t>
  </si>
  <si>
    <t>LIDER / Laboratórios</t>
  </si>
  <si>
    <t>SERV. / Laboratórios</t>
  </si>
  <si>
    <t>1/659,67*</t>
  </si>
  <si>
    <t>ÁREA EXTERNA</t>
  </si>
  <si>
    <t>MÃO DE OBRA / TIPO DE ÁREA (ENCARREGADO / TIPO DE ÁREA)                                                      (SERVENTE / TIPO DE ÁREA)</t>
  </si>
  <si>
    <t>(1)
PRODUTIVIDADE
(1/M²)</t>
  </si>
  <si>
    <t>(2)
PREÇO HOMEM-MÊS
(R$)</t>
  </si>
  <si>
    <t>LIDER / Pisos pavimentados adjacentes/contíguos às edificações</t>
  </si>
  <si>
    <t>1/780,35*</t>
  </si>
  <si>
    <t>Esquadrias externas - Face externa sem exposição a situação de risco (área convertida)</t>
  </si>
  <si>
    <t>ENC. / Esquadrias internas/externas</t>
  </si>
  <si>
    <t>SERV. / Esquadrias externas/internas</t>
  </si>
  <si>
    <t>1/3300*</t>
  </si>
  <si>
    <t>VALOR MENSAL DOS SERVIÇOS</t>
  </si>
  <si>
    <t>TIPO DE ÁREA</t>
  </si>
  <si>
    <t>PREÇO MENSAL UNITÁRIO (R$/M²)</t>
  </si>
  <si>
    <t>ÁREA      (M²)</t>
  </si>
  <si>
    <t>SUBTOTAL                                                           (R$)</t>
  </si>
  <si>
    <t>Áreas internas – Geral</t>
  </si>
  <si>
    <t>Áreas internas -banheiros</t>
  </si>
  <si>
    <t>Áreas internas - Laboratórios</t>
  </si>
  <si>
    <t>Áreas externas - Pisos pavimentados adjacentes/contíguos às edificações</t>
  </si>
  <si>
    <t>Esquadrias externas - Face externa sem exposição a situação de risco</t>
  </si>
  <si>
    <t>TOTAL DA ESQUADRIA EXTERNA</t>
  </si>
  <si>
    <t>TOTAL MENSAL</t>
  </si>
  <si>
    <t>Valor mensal do serviço</t>
  </si>
  <si>
    <t>Número de meses do contrato</t>
  </si>
  <si>
    <t>Valor global da proposta (valor mensal do serviço x nº de meses do contrato)</t>
  </si>
  <si>
    <t>Campo Novo do Parecis, 23 de março de 2016</t>
  </si>
  <si>
    <t>Paulo de Jesus Abreu dos Santos</t>
  </si>
  <si>
    <t>Coordenador do Setor de Compras</t>
  </si>
  <si>
    <t>ITEM</t>
  </si>
  <si>
    <t>ESPECIFICAÇÃO</t>
  </si>
  <si>
    <t>MARCA</t>
  </si>
  <si>
    <t>UNIDADE FORNECIMENTO</t>
  </si>
  <si>
    <t>QUANT.</t>
  </si>
  <si>
    <t>PERIODO</t>
  </si>
  <si>
    <t>Vlr Unit</t>
  </si>
  <si>
    <t>Vlr Total</t>
  </si>
  <si>
    <t>Valor Mensal</t>
  </si>
  <si>
    <t>Água Sanitária, solução aquosa, a base de hipoclorito sódio ou cálcio.</t>
  </si>
  <si>
    <t>Galão de 5 litros</t>
  </si>
  <si>
    <t>mensal</t>
  </si>
  <si>
    <t>Álcool Etílico para limpeza.</t>
  </si>
  <si>
    <t>Litro</t>
  </si>
  <si>
    <t>Balde com capacidade de 10 litros, com cabo de metal (preto)</t>
  </si>
  <si>
    <t>unidade</t>
  </si>
  <si>
    <t>semestral</t>
  </si>
  <si>
    <t>Cera líquida incolor e sem perfume.</t>
  </si>
  <si>
    <t>Desentupidor de vaso sanitário.</t>
  </si>
  <si>
    <t>Unidade</t>
  </si>
  <si>
    <t>anual</t>
  </si>
  <si>
    <t>Desinfetante líquido</t>
  </si>
  <si>
    <t>Desodorizador de ambiente em aerossol.</t>
  </si>
  <si>
    <t>Desodorizador sanitário com suporte plástico.</t>
  </si>
  <si>
    <t>Detergente líquido</t>
  </si>
  <si>
    <t>Espanador de fibras sintetica</t>
  </si>
  <si>
    <t>Esponja para limpeza; tipo dupla face.</t>
  </si>
  <si>
    <t>Extensão elétrica com 50 metros de extensão.</t>
  </si>
  <si>
    <t>Flanela tamanho médio, amarela.</t>
  </si>
  <si>
    <t>Limpador multiuso para limpar móveis e equipamentos.</t>
  </si>
  <si>
    <t>Mangueira com esguicho e adaptadores para tamanhos de torneiras diferentes (½ e ¾).</t>
  </si>
  <si>
    <t>Pá de lixo, com cabo comprido.</t>
  </si>
  <si>
    <t>Palha de aço fina.</t>
  </si>
  <si>
    <t>Palha de aço grossa.</t>
  </si>
  <si>
    <t>Papel higiênico branco, de folha dupla, alta qualidade.</t>
  </si>
  <si>
    <t>Fardo com 24 rolos de 40 m.</t>
  </si>
  <si>
    <t>Papel toalha branco, folha com alta absorção e alta qualidade.</t>
  </si>
  <si>
    <t>Fardo</t>
  </si>
  <si>
    <t>Pano de chão confeccionado com no mínimo 85% de algodão medindo 78x88 cm, sendo ideal para o uso de limpeza em geral</t>
  </si>
  <si>
    <t>Removedor de manchas encardidos</t>
  </si>
  <si>
    <t>Galão 5 litros</t>
  </si>
  <si>
    <t>Rodo de 60 cm plástico produzido em polipropileno, com cabo de rosquear em madeira resistente</t>
  </si>
  <si>
    <t>Sabão em barra glicerinado.</t>
  </si>
  <si>
    <t>Pacote com 5 unidades</t>
  </si>
  <si>
    <t>Sabão em pó, granulado.</t>
  </si>
  <si>
    <t>Quilo</t>
  </si>
  <si>
    <t>Sabonete liquido para mãos.</t>
  </si>
  <si>
    <t>Saco plástico para lixo de 30 litros.</t>
  </si>
  <si>
    <t>Fardo com 100 unidades</t>
  </si>
  <si>
    <t>Saco plástico para lixo de 50 litros.</t>
  </si>
  <si>
    <t>Saco plástico para lixo de 100 litros.</t>
  </si>
  <si>
    <t>Saponáceo liquido.</t>
  </si>
  <si>
    <t>Solução de limpeza para vidros.</t>
  </si>
  <si>
    <t>Vassoura com cabo rosqueável.</t>
  </si>
  <si>
    <t>trimestral</t>
  </si>
  <si>
    <t>Vassoura de esfregar com cabo</t>
  </si>
  <si>
    <t>Vassoura lavatina (para limpeza de aparelho sanitário)</t>
  </si>
  <si>
    <t>Vassoura limpa teto</t>
  </si>
  <si>
    <t>Vassoura para uso doméstico, de pelo com cabo rosqueável.</t>
  </si>
  <si>
    <t>Vassourão gari nylon de 40 cm com cabo</t>
  </si>
  <si>
    <t>Escova de lavar roupa</t>
  </si>
  <si>
    <t>bimestral</t>
  </si>
  <si>
    <t>Total</t>
  </si>
  <si>
    <t>Fio extensão com 50 metros de extensão.</t>
  </si>
  <si>
    <t>Total de serventes</t>
  </si>
  <si>
    <t>lider de equipe</t>
  </si>
  <si>
    <t>total de pessoas</t>
  </si>
  <si>
    <t>Valor do materiais por pessoa</t>
  </si>
  <si>
    <t>DESCRIÇÃO</t>
  </si>
  <si>
    <t>UNIDADE</t>
  </si>
  <si>
    <t>QUANTIDADE SEMESTRAL</t>
  </si>
  <si>
    <t>VALOR UN</t>
  </si>
  <si>
    <t>VALOR MENSAL</t>
  </si>
  <si>
    <t>Luva de látex forrada com palma antiderrapante e cano longo.</t>
  </si>
  <si>
    <t>PAR</t>
  </si>
  <si>
    <t>Máscara Descartável para pó confeccionada em TNT (100% polipropileno), dispor lateralmente de dois elásticos roliço recobertos com algodão, em estilo retangular, com no mínimo três pregas.</t>
  </si>
  <si>
    <t>pacote com 100</t>
  </si>
  <si>
    <t>Bota de borracha cano médio. As botas devem possuir cano médio, serem confeccionadas em PVC, impermeável, solado antiderrapante, e forro em poliéster.</t>
  </si>
  <si>
    <t>total por funcionário</t>
  </si>
  <si>
    <t>Enceradeira elétrica com discos removíveis</t>
  </si>
  <si>
    <t>Cleaner</t>
  </si>
  <si>
    <t>caixa d'água de 500 litros</t>
  </si>
  <si>
    <t>fortlev</t>
  </si>
  <si>
    <t>Lavadoura de alta pressão industrial</t>
  </si>
  <si>
    <t>Karcher Standard</t>
  </si>
  <si>
    <t>Escada de alumínio, 7 degraus</t>
  </si>
  <si>
    <t>Mor</t>
  </si>
  <si>
    <t>QUANTIDADE ANUAL</t>
  </si>
  <si>
    <t>valor unitário</t>
  </si>
  <si>
    <t>valor anual</t>
  </si>
  <si>
    <t>valor mensal</t>
  </si>
  <si>
    <t>Calça brim operacional</t>
  </si>
  <si>
    <t>peça</t>
  </si>
  <si>
    <t>Camiseta de algodão. (As camisetas deverão ser de mangas curtas ou mangas compridas, de modo 
que atendam as estações de inverno e verão).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</si>
</sst>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D/M/YYYY"/>
    <numFmt numFmtId="166" formatCode="0.00"/>
    <numFmt numFmtId="167" formatCode="#,##0"/>
    <numFmt numFmtId="168" formatCode="#,##0.00"/>
    <numFmt numFmtId="169" formatCode="_-* #,##0.00_-;\-* #,##0.00_-;_-* \-??_-;_-@_-"/>
    <numFmt numFmtId="170" formatCode="&quot;R$ &quot;#,##0.00"/>
    <numFmt numFmtId="171" formatCode="0.00%"/>
    <numFmt numFmtId="172" formatCode="0.0000"/>
    <numFmt numFmtId="173" formatCode="0.0000%"/>
    <numFmt numFmtId="174" formatCode="@"/>
    <numFmt numFmtId="175" formatCode="#,##0.00\ ;&quot; (&quot;#,##0.00\);&quot; -&quot;#\ ;@\ "/>
    <numFmt numFmtId="176" formatCode="0.000000"/>
    <numFmt numFmtId="177" formatCode="#,##0.00_);\(#,##0.00\)"/>
    <numFmt numFmtId="178" formatCode="* #,##0.00\ ;\-* #,##0.00\ ;* \-#\ ;@\ "/>
    <numFmt numFmtId="179" formatCode="[$R$-416]\ #,##0.00;[RED]\-[$R$-416]\ #,##0.00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b val="true"/>
      <sz val="10"/>
      <color rgb="FF800080"/>
      <name val="Arial"/>
      <family val="2"/>
      <charset val="1"/>
    </font>
    <font>
      <sz val="10"/>
      <color rgb="FF0000FF"/>
      <name val="Arial"/>
      <family val="2"/>
      <charset val="1"/>
    </font>
    <font>
      <sz val="10"/>
      <color rgb="FF80008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8"/>
      <name val="Arial"/>
      <family val="2"/>
      <charset val="1"/>
    </font>
    <font>
      <b val="true"/>
      <sz val="8"/>
      <color rgb="FFFF0000"/>
      <name val="Arial"/>
      <family val="2"/>
      <charset val="1"/>
    </font>
    <font>
      <sz val="8"/>
      <color rgb="FFFF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99CC00"/>
        <bgColor rgb="FFFFCC00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1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1" fillId="2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1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1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1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71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1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0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0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10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10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1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10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4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4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10" fillId="4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0" fillId="4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0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10" fillId="5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11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10" fillId="2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5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5" fontId="11" fillId="6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76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6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7" fontId="1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77" fontId="11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77" fontId="11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77" fontId="10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77" fontId="11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7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6" fillId="0" borderId="1" xfId="1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8" fontId="1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7" fillId="0" borderId="1" xfId="1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78" fontId="18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79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M65536"/>
  <sheetViews>
    <sheetView windowProtection="false" showFormulas="false" showGridLines="true" showRowColHeaders="true" showZeros="true" rightToLeft="false" tabSelected="false" showOutlineSymbols="true" defaultGridColor="true" view="normal" topLeftCell="A181" colorId="64" zoomScale="100" zoomScaleNormal="100" zoomScalePageLayoutView="100" workbookViewId="0">
      <selection pane="topLeft" activeCell="F204" activeCellId="0" sqref="F204"/>
    </sheetView>
  </sheetViews>
  <sheetFormatPr defaultRowHeight="11.25"/>
  <cols>
    <col collapsed="false" hidden="false" max="1" min="1" style="1" width="7.71255060728745"/>
    <col collapsed="false" hidden="false" max="2" min="2" style="1" width="9.85425101214575"/>
    <col collapsed="false" hidden="false" max="3" min="3" style="1" width="10.8542510121457"/>
    <col collapsed="false" hidden="false" max="4" min="4" style="1" width="10.1417004048583"/>
    <col collapsed="false" hidden="false" max="5" min="5" style="1" width="6.57085020242915"/>
    <col collapsed="false" hidden="false" max="6" min="6" style="1" width="9.4251012145749"/>
    <col collapsed="false" hidden="false" max="7" min="7" style="1" width="8"/>
    <col collapsed="false" hidden="false" max="8" min="8" style="1" width="9.4251012145749"/>
    <col collapsed="false" hidden="false" max="9" min="9" style="1" width="13.5668016194332"/>
    <col collapsed="false" hidden="false" max="10" min="10" style="1" width="9.1417004048583"/>
    <col collapsed="false" hidden="false" max="11" min="11" style="1" width="15.1376518218623"/>
    <col collapsed="false" hidden="false" max="256" min="12" style="1" width="9.1417004048583"/>
    <col collapsed="false" hidden="false" max="257" min="257" style="1" width="7.71255060728745"/>
    <col collapsed="false" hidden="false" max="258" min="258" style="1" width="9.85425101214575"/>
    <col collapsed="false" hidden="false" max="259" min="259" style="1" width="10.8542510121457"/>
    <col collapsed="false" hidden="false" max="260" min="260" style="1" width="10.1417004048583"/>
    <col collapsed="false" hidden="false" max="261" min="261" style="1" width="6.57085020242915"/>
    <col collapsed="false" hidden="false" max="262" min="262" style="1" width="9.4251012145749"/>
    <col collapsed="false" hidden="false" max="263" min="263" style="1" width="8"/>
    <col collapsed="false" hidden="false" max="264" min="264" style="1" width="9.4251012145749"/>
    <col collapsed="false" hidden="false" max="265" min="265" style="1" width="13.5668016194332"/>
    <col collapsed="false" hidden="false" max="266" min="266" style="1" width="9.1417004048583"/>
    <col collapsed="false" hidden="false" max="267" min="267" style="1" width="15.1376518218623"/>
    <col collapsed="false" hidden="false" max="512" min="268" style="1" width="9.1417004048583"/>
    <col collapsed="false" hidden="false" max="513" min="513" style="1" width="7.71255060728745"/>
    <col collapsed="false" hidden="false" max="514" min="514" style="1" width="9.85425101214575"/>
    <col collapsed="false" hidden="false" max="515" min="515" style="1" width="10.8542510121457"/>
    <col collapsed="false" hidden="false" max="516" min="516" style="1" width="10.1417004048583"/>
    <col collapsed="false" hidden="false" max="517" min="517" style="1" width="6.57085020242915"/>
    <col collapsed="false" hidden="false" max="518" min="518" style="1" width="9.4251012145749"/>
    <col collapsed="false" hidden="false" max="519" min="519" style="1" width="8"/>
    <col collapsed="false" hidden="false" max="520" min="520" style="1" width="9.4251012145749"/>
    <col collapsed="false" hidden="false" max="521" min="521" style="1" width="13.5668016194332"/>
    <col collapsed="false" hidden="false" max="522" min="522" style="1" width="9.1417004048583"/>
    <col collapsed="false" hidden="false" max="523" min="523" style="1" width="15.1376518218623"/>
    <col collapsed="false" hidden="false" max="768" min="524" style="1" width="9.1417004048583"/>
    <col collapsed="false" hidden="false" max="769" min="769" style="1" width="7.71255060728745"/>
    <col collapsed="false" hidden="false" max="770" min="770" style="1" width="9.85425101214575"/>
    <col collapsed="false" hidden="false" max="771" min="771" style="1" width="10.8542510121457"/>
    <col collapsed="false" hidden="false" max="772" min="772" style="1" width="10.1417004048583"/>
    <col collapsed="false" hidden="false" max="773" min="773" style="1" width="6.57085020242915"/>
    <col collapsed="false" hidden="false" max="774" min="774" style="1" width="9.4251012145749"/>
    <col collapsed="false" hidden="false" max="775" min="775" style="1" width="8"/>
    <col collapsed="false" hidden="false" max="776" min="776" style="1" width="9.4251012145749"/>
    <col collapsed="false" hidden="false" max="777" min="777" style="1" width="13.5668016194332"/>
    <col collapsed="false" hidden="false" max="778" min="778" style="1" width="9.1417004048583"/>
    <col collapsed="false" hidden="false" max="779" min="779" style="1" width="15.1376518218623"/>
    <col collapsed="false" hidden="false" max="1025" min="780" style="1" width="9.1417004048583"/>
  </cols>
  <sheetData>
    <row r="1" customFormat="false" ht="13.8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</row>
    <row r="2" customFormat="false" ht="39.65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0"/>
      <c r="K2" s="0"/>
      <c r="L2" s="0"/>
      <c r="M2" s="0"/>
    </row>
    <row r="3" customFormat="false" ht="24.1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0"/>
      <c r="K3" s="0"/>
      <c r="L3" s="0"/>
      <c r="M3" s="0"/>
    </row>
    <row r="4" customFormat="false" ht="11.25" hidden="false" customHeight="true" outlineLevel="0" collapsed="false">
      <c r="A4" s="4" t="s">
        <v>2</v>
      </c>
      <c r="B4" s="4"/>
      <c r="C4" s="4"/>
      <c r="D4" s="4"/>
      <c r="E4" s="4"/>
      <c r="F4" s="5"/>
      <c r="G4" s="5"/>
      <c r="H4" s="5"/>
      <c r="I4" s="5"/>
      <c r="J4" s="0"/>
      <c r="K4" s="0"/>
      <c r="L4" s="0"/>
      <c r="M4" s="0"/>
    </row>
    <row r="5" customFormat="false" ht="11.25" hidden="false" customHeight="true" outlineLevel="0" collapsed="false">
      <c r="A5" s="4" t="s">
        <v>3</v>
      </c>
      <c r="B5" s="4"/>
      <c r="C5" s="4"/>
      <c r="D5" s="4"/>
      <c r="E5" s="4"/>
      <c r="F5" s="6" t="s">
        <v>4</v>
      </c>
      <c r="G5" s="6"/>
      <c r="H5" s="6"/>
      <c r="I5" s="6"/>
      <c r="J5" s="0"/>
      <c r="K5" s="0"/>
      <c r="L5" s="0"/>
      <c r="M5" s="0"/>
    </row>
    <row r="6" customFormat="false" ht="11.25" hidden="false" customHeight="true" outlineLevel="0" collapsed="false">
      <c r="A6" s="4" t="s">
        <v>5</v>
      </c>
      <c r="B6" s="4"/>
      <c r="C6" s="4"/>
      <c r="D6" s="4"/>
      <c r="E6" s="4"/>
      <c r="F6" s="4"/>
      <c r="G6" s="4"/>
      <c r="H6" s="4"/>
      <c r="I6" s="4"/>
      <c r="J6" s="0"/>
      <c r="K6" s="0"/>
      <c r="L6" s="0"/>
      <c r="M6" s="0"/>
    </row>
    <row r="7" customFormat="false" ht="11.25" hidden="false" customHeight="true" outlineLevel="0" collapsed="false">
      <c r="A7" s="7" t="s">
        <v>6</v>
      </c>
      <c r="B7" s="7"/>
      <c r="C7" s="7"/>
      <c r="D7" s="7"/>
      <c r="E7" s="7"/>
      <c r="F7" s="7"/>
      <c r="G7" s="7"/>
      <c r="H7" s="7"/>
      <c r="I7" s="7"/>
      <c r="J7" s="0"/>
      <c r="K7" s="0"/>
      <c r="L7" s="0"/>
      <c r="M7" s="0"/>
    </row>
    <row r="8" customFormat="false" ht="11.25" hidden="false" customHeight="true" outlineLevel="0" collapsed="false">
      <c r="A8" s="6" t="s">
        <v>7</v>
      </c>
      <c r="B8" s="4" t="s">
        <v>8</v>
      </c>
      <c r="C8" s="4"/>
      <c r="D8" s="4"/>
      <c r="E8" s="4"/>
      <c r="F8" s="4"/>
      <c r="G8" s="4"/>
      <c r="H8" s="8"/>
      <c r="I8" s="8"/>
      <c r="J8" s="0"/>
      <c r="K8" s="0"/>
      <c r="L8" s="0"/>
      <c r="M8" s="0"/>
    </row>
    <row r="9" customFormat="false" ht="22.5" hidden="false" customHeight="true" outlineLevel="0" collapsed="false">
      <c r="A9" s="6" t="s">
        <v>9</v>
      </c>
      <c r="B9" s="4" t="s">
        <v>10</v>
      </c>
      <c r="C9" s="4"/>
      <c r="D9" s="4"/>
      <c r="E9" s="4"/>
      <c r="F9" s="4"/>
      <c r="G9" s="4"/>
      <c r="H9" s="9" t="s">
        <v>11</v>
      </c>
      <c r="I9" s="9"/>
      <c r="J9" s="0"/>
      <c r="K9" s="0"/>
      <c r="L9" s="0"/>
      <c r="M9" s="0"/>
    </row>
    <row r="10" customFormat="false" ht="51" hidden="false" customHeight="true" outlineLevel="0" collapsed="false">
      <c r="A10" s="6" t="s">
        <v>12</v>
      </c>
      <c r="B10" s="4" t="s">
        <v>13</v>
      </c>
      <c r="C10" s="4"/>
      <c r="D10" s="4"/>
      <c r="E10" s="4"/>
      <c r="F10" s="4"/>
      <c r="G10" s="4"/>
      <c r="H10" s="9" t="s">
        <v>14</v>
      </c>
      <c r="I10" s="9"/>
      <c r="J10" s="0"/>
      <c r="K10" s="0"/>
      <c r="L10" s="0"/>
      <c r="M10" s="0"/>
    </row>
    <row r="11" customFormat="false" ht="11.25" hidden="false" customHeight="true" outlineLevel="0" collapsed="false">
      <c r="A11" s="10" t="s">
        <v>15</v>
      </c>
      <c r="B11" s="11" t="s">
        <v>16</v>
      </c>
      <c r="C11" s="11"/>
      <c r="D11" s="11"/>
      <c r="E11" s="11"/>
      <c r="F11" s="11"/>
      <c r="G11" s="11"/>
      <c r="H11" s="10" t="n">
        <v>12</v>
      </c>
      <c r="I11" s="10"/>
      <c r="J11" s="0"/>
      <c r="K11" s="0"/>
      <c r="L11" s="0"/>
      <c r="M11" s="0"/>
    </row>
    <row r="12" customFormat="false" ht="11.25" hidden="false" customHeight="true" outlineLevel="0" collapsed="false">
      <c r="A12" s="11" t="s">
        <v>17</v>
      </c>
      <c r="B12" s="11"/>
      <c r="C12" s="11"/>
      <c r="D12" s="11"/>
      <c r="E12" s="11"/>
      <c r="F12" s="11"/>
      <c r="G12" s="11"/>
      <c r="H12" s="11"/>
      <c r="I12" s="11"/>
      <c r="J12" s="0"/>
      <c r="K12" s="0"/>
      <c r="L12" s="0"/>
      <c r="M12" s="0"/>
    </row>
    <row r="13" customFormat="false" ht="32.75" hidden="false" customHeight="true" outlineLevel="0" collapsed="false">
      <c r="A13" s="12" t="s">
        <v>18</v>
      </c>
      <c r="B13" s="12"/>
      <c r="C13" s="12"/>
      <c r="D13" s="12"/>
      <c r="E13" s="12"/>
      <c r="F13" s="13" t="s">
        <v>19</v>
      </c>
      <c r="G13" s="13"/>
      <c r="H13" s="13" t="s">
        <v>20</v>
      </c>
      <c r="I13" s="13"/>
      <c r="J13" s="0"/>
      <c r="K13" s="0"/>
      <c r="L13" s="0"/>
      <c r="M13" s="0"/>
    </row>
    <row r="14" customFormat="false" ht="12.75" hidden="false" customHeight="true" outlineLevel="0" collapsed="false">
      <c r="A14" s="14" t="s">
        <v>21</v>
      </c>
      <c r="B14" s="14"/>
      <c r="C14" s="14"/>
      <c r="D14" s="14"/>
      <c r="E14" s="14"/>
      <c r="F14" s="15" t="s">
        <v>22</v>
      </c>
      <c r="G14" s="15"/>
      <c r="H14" s="16" t="n">
        <v>2827.54</v>
      </c>
      <c r="I14" s="16"/>
      <c r="J14" s="0"/>
      <c r="K14" s="0"/>
      <c r="L14" s="0"/>
      <c r="M14" s="0"/>
    </row>
    <row r="15" customFormat="false" ht="12.75" hidden="false" customHeight="true" outlineLevel="0" collapsed="false">
      <c r="A15" s="14" t="s">
        <v>23</v>
      </c>
      <c r="B15" s="14"/>
      <c r="C15" s="14"/>
      <c r="D15" s="14"/>
      <c r="E15" s="14"/>
      <c r="F15" s="15" t="s">
        <v>22</v>
      </c>
      <c r="G15" s="15"/>
      <c r="H15" s="16" t="n">
        <v>585.86</v>
      </c>
      <c r="I15" s="16"/>
      <c r="J15" s="0"/>
      <c r="K15" s="17"/>
      <c r="L15" s="0"/>
      <c r="M15" s="0"/>
    </row>
    <row r="16" customFormat="false" ht="12.75" hidden="false" customHeight="true" outlineLevel="0" collapsed="false">
      <c r="A16" s="14" t="s">
        <v>24</v>
      </c>
      <c r="B16" s="14"/>
      <c r="C16" s="14"/>
      <c r="D16" s="14"/>
      <c r="E16" s="14"/>
      <c r="F16" s="15" t="s">
        <v>22</v>
      </c>
      <c r="G16" s="15"/>
      <c r="H16" s="16" t="n">
        <v>1454.15</v>
      </c>
      <c r="I16" s="16"/>
      <c r="J16" s="0"/>
      <c r="K16" s="0"/>
      <c r="L16" s="0"/>
      <c r="M16" s="0"/>
    </row>
    <row r="17" customFormat="false" ht="11.25" hidden="false" customHeight="true" outlineLevel="0" collapsed="false">
      <c r="A17" s="18" t="s">
        <v>25</v>
      </c>
      <c r="B17" s="18"/>
      <c r="C17" s="18"/>
      <c r="D17" s="18"/>
      <c r="E17" s="18"/>
      <c r="F17" s="18"/>
      <c r="G17" s="18"/>
      <c r="H17" s="19" t="n">
        <f aca="false">H14+H15+H16</f>
        <v>4867.55</v>
      </c>
      <c r="I17" s="19"/>
      <c r="J17" s="0"/>
      <c r="K17" s="0"/>
      <c r="L17" s="0"/>
      <c r="M17" s="0"/>
    </row>
    <row r="18" customFormat="false" ht="11.25" hidden="false" customHeight="false" outlineLevel="0" collapsed="false">
      <c r="A18" s="20"/>
      <c r="B18" s="20"/>
      <c r="C18" s="20"/>
      <c r="D18" s="20"/>
      <c r="E18" s="20"/>
      <c r="F18" s="20"/>
      <c r="G18" s="20"/>
      <c r="H18" s="20"/>
      <c r="I18" s="20"/>
      <c r="J18" s="0"/>
      <c r="K18" s="0"/>
      <c r="L18" s="0"/>
      <c r="M18" s="0"/>
    </row>
    <row r="19" customFormat="false" ht="12.75" hidden="false" customHeight="true" outlineLevel="0" collapsed="false">
      <c r="A19" s="14" t="s">
        <v>26</v>
      </c>
      <c r="B19" s="14"/>
      <c r="C19" s="14"/>
      <c r="D19" s="14"/>
      <c r="E19" s="14"/>
      <c r="F19" s="15" t="s">
        <v>22</v>
      </c>
      <c r="G19" s="15"/>
      <c r="H19" s="21" t="n">
        <v>4713.28</v>
      </c>
      <c r="I19" s="21"/>
      <c r="J19" s="0"/>
      <c r="K19" s="0"/>
      <c r="L19" s="0"/>
      <c r="M19" s="0"/>
    </row>
    <row r="20" customFormat="false" ht="11.25" hidden="false" customHeight="true" outlineLevel="0" collapsed="false">
      <c r="A20" s="18" t="s">
        <v>27</v>
      </c>
      <c r="B20" s="18"/>
      <c r="C20" s="18"/>
      <c r="D20" s="18"/>
      <c r="E20" s="18"/>
      <c r="F20" s="18"/>
      <c r="G20" s="18"/>
      <c r="H20" s="19" t="n">
        <f aca="false">H19</f>
        <v>4713.28</v>
      </c>
      <c r="I20" s="19"/>
      <c r="J20" s="0"/>
      <c r="K20" s="0"/>
      <c r="L20" s="0"/>
      <c r="M20" s="0"/>
    </row>
    <row r="21" customFormat="false" ht="11.25" hidden="false" customHeight="false" outlineLevel="0" collapsed="false">
      <c r="A21" s="20"/>
      <c r="B21" s="20"/>
      <c r="C21" s="20"/>
      <c r="D21" s="20"/>
      <c r="E21" s="20"/>
      <c r="F21" s="20"/>
      <c r="G21" s="20"/>
      <c r="H21" s="20"/>
      <c r="I21" s="20"/>
      <c r="J21" s="0"/>
      <c r="K21" s="0"/>
      <c r="L21" s="0"/>
      <c r="M21" s="0"/>
    </row>
    <row r="22" customFormat="false" ht="12.75" hidden="false" customHeight="true" outlineLevel="0" collapsed="false">
      <c r="A22" s="14" t="s">
        <v>28</v>
      </c>
      <c r="B22" s="14"/>
      <c r="C22" s="14"/>
      <c r="D22" s="14"/>
      <c r="E22" s="14"/>
      <c r="F22" s="15" t="s">
        <v>22</v>
      </c>
      <c r="G22" s="15"/>
      <c r="H22" s="21" t="n">
        <v>2420.82</v>
      </c>
      <c r="I22" s="21"/>
      <c r="J22" s="0"/>
      <c r="K22" s="0"/>
      <c r="L22" s="0"/>
      <c r="M22" s="0"/>
    </row>
    <row r="23" customFormat="false" ht="13.8" hidden="false" customHeight="false" outlineLevel="0" collapsed="false">
      <c r="A23" s="22" t="s">
        <v>29</v>
      </c>
      <c r="B23" s="22"/>
      <c r="C23" s="22"/>
      <c r="D23" s="22"/>
      <c r="E23" s="22"/>
      <c r="F23" s="22"/>
      <c r="G23" s="22"/>
      <c r="H23" s="19" t="n">
        <f aca="false">H22</f>
        <v>2420.82</v>
      </c>
      <c r="I23" s="19"/>
      <c r="J23" s="0"/>
      <c r="K23" s="0"/>
      <c r="L23" s="0"/>
      <c r="M23" s="0"/>
    </row>
    <row r="24" customFormat="false" ht="11.25" hidden="false" customHeight="true" outlineLevel="0" collapsed="false">
      <c r="A24" s="18" t="s">
        <v>30</v>
      </c>
      <c r="B24" s="18"/>
      <c r="C24" s="18"/>
      <c r="D24" s="18"/>
      <c r="E24" s="18"/>
      <c r="F24" s="18"/>
      <c r="G24" s="18"/>
      <c r="H24" s="23" t="n">
        <f aca="false">H17+H20+H23</f>
        <v>12001.65</v>
      </c>
      <c r="I24" s="23"/>
      <c r="J24" s="0"/>
      <c r="K24" s="0"/>
      <c r="L24" s="0"/>
      <c r="M24" s="0"/>
    </row>
    <row r="25" customFormat="false" ht="13.8" hidden="false" customHeight="false" outlineLevel="0" collapsed="false">
      <c r="A25" s="24"/>
      <c r="B25" s="24"/>
      <c r="C25" s="24"/>
      <c r="D25" s="24"/>
      <c r="E25" s="24"/>
      <c r="F25" s="24"/>
      <c r="G25" s="24"/>
      <c r="H25" s="24"/>
      <c r="I25" s="24"/>
      <c r="J25" s="0"/>
      <c r="K25" s="0"/>
      <c r="L25" s="0"/>
      <c r="M25" s="0"/>
    </row>
    <row r="26" customFormat="false" ht="63" hidden="false" customHeight="true" outlineLevel="0" collapsed="false">
      <c r="A26" s="25" t="s">
        <v>31</v>
      </c>
      <c r="B26" s="25"/>
      <c r="C26" s="25"/>
      <c r="D26" s="25"/>
      <c r="E26" s="25"/>
      <c r="F26" s="25"/>
      <c r="G26" s="25"/>
      <c r="H26" s="25"/>
      <c r="I26" s="25"/>
      <c r="J26" s="0"/>
      <c r="K26" s="0"/>
      <c r="L26" s="0"/>
      <c r="M26" s="0"/>
    </row>
    <row r="27" customFormat="false" ht="11.25" hidden="false" customHeight="fals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0"/>
      <c r="K27" s="0"/>
      <c r="L27" s="0"/>
      <c r="M27" s="0"/>
    </row>
    <row r="28" customFormat="false" ht="11.25" hidden="false" customHeight="true" outlineLevel="0" collapsed="false">
      <c r="A28" s="10" t="s">
        <v>32</v>
      </c>
      <c r="B28" s="10"/>
      <c r="C28" s="10"/>
      <c r="D28" s="10"/>
      <c r="E28" s="10"/>
      <c r="F28" s="10"/>
      <c r="G28" s="10"/>
      <c r="H28" s="10"/>
      <c r="I28" s="10"/>
      <c r="J28" s="0"/>
      <c r="K28" s="0"/>
      <c r="L28" s="0"/>
      <c r="M28" s="0"/>
    </row>
    <row r="29" customFormat="false" ht="11.25" hidden="false" customHeight="true" outlineLevel="0" collapsed="false">
      <c r="A29" s="26" t="s">
        <v>33</v>
      </c>
      <c r="B29" s="26"/>
      <c r="C29" s="26"/>
      <c r="D29" s="26"/>
      <c r="E29" s="26"/>
      <c r="F29" s="26"/>
      <c r="G29" s="26"/>
      <c r="H29" s="26"/>
      <c r="I29" s="26"/>
      <c r="J29" s="0"/>
      <c r="K29" s="0"/>
      <c r="L29" s="0"/>
      <c r="M29" s="0"/>
    </row>
    <row r="30" customFormat="false" ht="16.5" hidden="false" customHeight="true" outlineLevel="0" collapsed="false">
      <c r="A30" s="10" t="n">
        <v>1</v>
      </c>
      <c r="B30" s="11" t="s">
        <v>34</v>
      </c>
      <c r="C30" s="11"/>
      <c r="D30" s="11"/>
      <c r="E30" s="11"/>
      <c r="F30" s="11"/>
      <c r="G30" s="11"/>
      <c r="H30" s="27" t="s">
        <v>35</v>
      </c>
      <c r="I30" s="27"/>
      <c r="J30" s="0"/>
      <c r="K30" s="0"/>
      <c r="L30" s="0"/>
      <c r="M30" s="0"/>
    </row>
    <row r="31" customFormat="false" ht="11.25" hidden="false" customHeight="true" outlineLevel="0" collapsed="false">
      <c r="A31" s="10" t="n">
        <v>2</v>
      </c>
      <c r="B31" s="11" t="s">
        <v>36</v>
      </c>
      <c r="C31" s="11"/>
      <c r="D31" s="11"/>
      <c r="E31" s="11"/>
      <c r="F31" s="11"/>
      <c r="G31" s="11"/>
      <c r="H31" s="28" t="n">
        <v>937.93</v>
      </c>
      <c r="I31" s="28"/>
      <c r="J31" s="0"/>
      <c r="K31" s="0"/>
      <c r="L31" s="0"/>
      <c r="M31" s="0"/>
    </row>
    <row r="32" customFormat="false" ht="18.75" hidden="false" customHeight="true" outlineLevel="0" collapsed="false">
      <c r="A32" s="10" t="n">
        <v>3</v>
      </c>
      <c r="B32" s="11" t="s">
        <v>37</v>
      </c>
      <c r="C32" s="11"/>
      <c r="D32" s="11"/>
      <c r="E32" s="11"/>
      <c r="F32" s="11"/>
      <c r="G32" s="11"/>
      <c r="H32" s="29" t="s">
        <v>38</v>
      </c>
      <c r="I32" s="29"/>
      <c r="J32" s="0"/>
      <c r="K32" s="0"/>
      <c r="L32" s="0"/>
      <c r="M32" s="0"/>
    </row>
    <row r="33" customFormat="false" ht="11.25" hidden="false" customHeight="true" outlineLevel="0" collapsed="false">
      <c r="A33" s="10" t="n">
        <v>4</v>
      </c>
      <c r="B33" s="11" t="s">
        <v>39</v>
      </c>
      <c r="C33" s="11"/>
      <c r="D33" s="11"/>
      <c r="E33" s="11"/>
      <c r="F33" s="11"/>
      <c r="G33" s="11"/>
      <c r="H33" s="29" t="n">
        <v>42370</v>
      </c>
      <c r="I33" s="29"/>
      <c r="J33" s="0"/>
      <c r="K33" s="0"/>
      <c r="L33" s="0"/>
      <c r="M33" s="0"/>
    </row>
    <row r="34" customFormat="false" ht="11.25" hidden="false" customHeight="false" outlineLevel="0" collapsed="false">
      <c r="A34" s="30"/>
      <c r="B34" s="30"/>
      <c r="C34" s="30"/>
      <c r="D34" s="30"/>
      <c r="E34" s="30"/>
      <c r="F34" s="30"/>
      <c r="G34" s="30"/>
      <c r="H34" s="30"/>
      <c r="I34" s="30"/>
      <c r="J34" s="0"/>
      <c r="K34" s="0"/>
      <c r="L34" s="0"/>
      <c r="M34" s="0"/>
    </row>
    <row r="35" customFormat="false" ht="11.25" hidden="false" customHeight="false" outlineLevel="0" collapsed="false">
      <c r="A35" s="31" t="s">
        <v>40</v>
      </c>
      <c r="B35" s="31"/>
      <c r="C35" s="31"/>
      <c r="D35" s="31"/>
      <c r="E35" s="31"/>
      <c r="F35" s="31"/>
      <c r="G35" s="31"/>
      <c r="H35" s="31"/>
      <c r="I35" s="31"/>
      <c r="J35" s="0"/>
      <c r="K35" s="0"/>
      <c r="L35" s="0"/>
      <c r="M35" s="0"/>
    </row>
    <row r="36" customFormat="false" ht="11.25" hidden="false" customHeight="false" outlineLevel="0" collapsed="false">
      <c r="A36" s="32"/>
      <c r="B36" s="32"/>
      <c r="C36" s="32"/>
      <c r="D36" s="32"/>
      <c r="E36" s="32"/>
      <c r="F36" s="32"/>
      <c r="G36" s="32"/>
      <c r="H36" s="32"/>
      <c r="I36" s="32"/>
      <c r="J36" s="0"/>
      <c r="K36" s="0"/>
      <c r="L36" s="0"/>
      <c r="M36" s="0"/>
    </row>
    <row r="37" customFormat="false" ht="11.25" hidden="false" customHeight="true" outlineLevel="0" collapsed="false">
      <c r="A37" s="33" t="s">
        <v>41</v>
      </c>
      <c r="B37" s="33"/>
      <c r="C37" s="33"/>
      <c r="D37" s="33"/>
      <c r="E37" s="33"/>
      <c r="F37" s="33"/>
      <c r="G37" s="33"/>
      <c r="H37" s="33"/>
      <c r="I37" s="33"/>
      <c r="J37" s="0"/>
      <c r="K37" s="0"/>
      <c r="L37" s="0"/>
      <c r="M37" s="0"/>
    </row>
    <row r="38" customFormat="false" ht="22.5" hidden="false" customHeight="true" outlineLevel="0" collapsed="false">
      <c r="A38" s="34" t="n">
        <v>1</v>
      </c>
      <c r="B38" s="35" t="s">
        <v>42</v>
      </c>
      <c r="C38" s="35"/>
      <c r="D38" s="35"/>
      <c r="E38" s="35"/>
      <c r="F38" s="35"/>
      <c r="G38" s="35"/>
      <c r="H38" s="34" t="s">
        <v>43</v>
      </c>
      <c r="I38" s="34" t="s">
        <v>44</v>
      </c>
      <c r="J38" s="0"/>
      <c r="K38" s="0"/>
      <c r="L38" s="0"/>
      <c r="M38" s="0"/>
    </row>
    <row r="39" customFormat="false" ht="44.25" hidden="false" customHeight="true" outlineLevel="0" collapsed="false">
      <c r="A39" s="10" t="s">
        <v>7</v>
      </c>
      <c r="B39" s="11" t="s">
        <v>45</v>
      </c>
      <c r="C39" s="11"/>
      <c r="D39" s="11"/>
      <c r="E39" s="11"/>
      <c r="F39" s="11"/>
      <c r="G39" s="11"/>
      <c r="H39" s="11"/>
      <c r="I39" s="36" t="n">
        <v>937.93</v>
      </c>
      <c r="J39" s="0"/>
      <c r="K39" s="37"/>
      <c r="L39" s="0"/>
      <c r="M39" s="0"/>
    </row>
    <row r="40" customFormat="false" ht="33" hidden="false" customHeight="true" outlineLevel="0" collapsed="false">
      <c r="A40" s="10" t="s">
        <v>9</v>
      </c>
      <c r="B40" s="38" t="s">
        <v>46</v>
      </c>
      <c r="C40" s="38"/>
      <c r="D40" s="38"/>
      <c r="E40" s="38"/>
      <c r="F40" s="38"/>
      <c r="G40" s="38"/>
      <c r="H40" s="39"/>
      <c r="I40" s="40" t="n">
        <v>36.15</v>
      </c>
      <c r="J40" s="0"/>
      <c r="K40" s="0"/>
      <c r="L40" s="0"/>
      <c r="M40" s="0"/>
    </row>
    <row r="41" customFormat="false" ht="11.25" hidden="false" customHeight="true" outlineLevel="0" collapsed="false">
      <c r="A41" s="41" t="s">
        <v>47</v>
      </c>
      <c r="B41" s="41"/>
      <c r="C41" s="41"/>
      <c r="D41" s="41"/>
      <c r="E41" s="41"/>
      <c r="F41" s="41"/>
      <c r="G41" s="41"/>
      <c r="H41" s="41"/>
      <c r="I41" s="42" t="n">
        <f aca="false">SUM(I39:I40)</f>
        <v>974.08</v>
      </c>
      <c r="J41" s="0"/>
      <c r="K41" s="0"/>
      <c r="L41" s="0"/>
      <c r="M41" s="0"/>
    </row>
    <row r="42" customFormat="false" ht="11.25" hidden="false" customHeight="false" outlineLevel="0" collapsed="false">
      <c r="A42" s="43" t="s">
        <v>48</v>
      </c>
      <c r="B42" s="43"/>
      <c r="C42" s="43"/>
      <c r="D42" s="43"/>
      <c r="E42" s="43"/>
      <c r="F42" s="43"/>
      <c r="G42" s="43"/>
      <c r="H42" s="43"/>
      <c r="I42" s="43"/>
      <c r="J42" s="0"/>
      <c r="K42" s="0"/>
      <c r="L42" s="0"/>
      <c r="M42" s="0"/>
    </row>
    <row r="43" customFormat="false" ht="11.25" hidden="false" customHeight="true" outlineLevel="0" collapsed="false">
      <c r="A43" s="44" t="n">
        <v>2</v>
      </c>
      <c r="B43" s="26" t="s">
        <v>49</v>
      </c>
      <c r="C43" s="26"/>
      <c r="D43" s="26"/>
      <c r="E43" s="26"/>
      <c r="F43" s="26"/>
      <c r="G43" s="26"/>
      <c r="H43" s="26"/>
      <c r="I43" s="13" t="s">
        <v>44</v>
      </c>
      <c r="J43" s="0"/>
      <c r="K43" s="0"/>
      <c r="L43" s="0"/>
      <c r="M43" s="0"/>
    </row>
    <row r="44" customFormat="false" ht="11.25" hidden="false" customHeight="true" outlineLevel="0" collapsed="false">
      <c r="A44" s="43" t="s">
        <v>7</v>
      </c>
      <c r="B44" s="45" t="s">
        <v>50</v>
      </c>
      <c r="C44" s="45"/>
      <c r="D44" s="45"/>
      <c r="E44" s="45"/>
      <c r="F44" s="45"/>
      <c r="G44" s="45"/>
      <c r="H44" s="45"/>
      <c r="I44" s="46" t="n">
        <f aca="false">IF(ROUND((22*H45*H46)-(I39*0.06),2)&lt;0,0,ROUND((22*H45*H46)-(I39*0.06),2))*1+(H45*H46*21.726-0.06*I39)*0</f>
        <v>81.88</v>
      </c>
      <c r="J44" s="0"/>
      <c r="K44" s="0"/>
      <c r="L44" s="0"/>
      <c r="M44" s="0"/>
    </row>
    <row r="45" customFormat="false" ht="25.5" hidden="false" customHeight="true" outlineLevel="0" collapsed="false">
      <c r="A45" s="43"/>
      <c r="B45" s="45" t="s">
        <v>51</v>
      </c>
      <c r="C45" s="45"/>
      <c r="D45" s="45"/>
      <c r="E45" s="45"/>
      <c r="F45" s="45"/>
      <c r="G45" s="45"/>
      <c r="H45" s="47" t="n">
        <v>3.14</v>
      </c>
      <c r="I45" s="48"/>
      <c r="J45" s="0"/>
      <c r="K45" s="0"/>
      <c r="L45" s="0"/>
      <c r="M45" s="0"/>
    </row>
    <row r="46" customFormat="false" ht="15" hidden="false" customHeight="true" outlineLevel="0" collapsed="false">
      <c r="A46" s="43"/>
      <c r="B46" s="11" t="s">
        <v>52</v>
      </c>
      <c r="C46" s="11"/>
      <c r="D46" s="11"/>
      <c r="E46" s="11"/>
      <c r="F46" s="11"/>
      <c r="G46" s="11"/>
      <c r="H46" s="40" t="n">
        <v>2</v>
      </c>
      <c r="I46" s="48"/>
      <c r="J46" s="0"/>
      <c r="K46" s="0"/>
      <c r="L46" s="0"/>
      <c r="M46" s="0"/>
    </row>
    <row r="47" customFormat="false" ht="26.7" hidden="false" customHeight="true" outlineLevel="0" collapsed="false">
      <c r="A47" s="43" t="s">
        <v>9</v>
      </c>
      <c r="B47" s="45" t="s">
        <v>53</v>
      </c>
      <c r="C47" s="45"/>
      <c r="D47" s="45"/>
      <c r="E47" s="45"/>
      <c r="F47" s="45"/>
      <c r="G47" s="45"/>
      <c r="H47" s="45"/>
      <c r="I47" s="46" t="n">
        <f aca="false">ROUND(22*H48*(1-0.175),2)*1+ROUND(22*6*(1-0.175),2)*0</f>
        <v>217.8</v>
      </c>
      <c r="J47" s="0"/>
      <c r="K47" s="0"/>
      <c r="L47" s="0"/>
      <c r="M47" s="0"/>
    </row>
    <row r="48" customFormat="false" ht="22.5" hidden="false" customHeight="true" outlineLevel="0" collapsed="false">
      <c r="A48" s="43"/>
      <c r="B48" s="45" t="s">
        <v>54</v>
      </c>
      <c r="C48" s="45"/>
      <c r="D48" s="45"/>
      <c r="E48" s="45"/>
      <c r="F48" s="45"/>
      <c r="G48" s="45"/>
      <c r="H48" s="49" t="n">
        <v>12</v>
      </c>
      <c r="I48" s="48" t="s">
        <v>55</v>
      </c>
      <c r="J48" s="0"/>
      <c r="K48" s="0"/>
      <c r="L48" s="0"/>
      <c r="M48" s="0"/>
    </row>
    <row r="49" customFormat="false" ht="11.25" hidden="false" customHeight="true" outlineLevel="0" collapsed="false">
      <c r="A49" s="43" t="s">
        <v>12</v>
      </c>
      <c r="B49" s="45" t="s">
        <v>56</v>
      </c>
      <c r="C49" s="45"/>
      <c r="D49" s="45"/>
      <c r="E49" s="45"/>
      <c r="F49" s="45"/>
      <c r="G49" s="45"/>
      <c r="H49" s="45"/>
      <c r="I49" s="46" t="n">
        <v>60</v>
      </c>
      <c r="J49" s="0"/>
      <c r="K49" s="0"/>
      <c r="L49" s="0"/>
      <c r="M49" s="0"/>
    </row>
    <row r="50" customFormat="false" ht="13.8" hidden="false" customHeight="false" outlineLevel="0" collapsed="false">
      <c r="A50" s="43" t="s">
        <v>15</v>
      </c>
      <c r="B50" s="50" t="s">
        <v>57</v>
      </c>
      <c r="C50" s="50"/>
      <c r="D50" s="50"/>
      <c r="E50" s="50"/>
      <c r="F50" s="50"/>
      <c r="G50" s="50"/>
      <c r="H50" s="50"/>
      <c r="I50" s="51" t="n">
        <v>100</v>
      </c>
      <c r="J50" s="0"/>
      <c r="K50" s="0"/>
      <c r="L50" s="0"/>
      <c r="M50" s="0"/>
    </row>
    <row r="51" customFormat="false" ht="13.8" hidden="false" customHeight="false" outlineLevel="0" collapsed="false">
      <c r="A51" s="43" t="s">
        <v>58</v>
      </c>
      <c r="B51" s="50" t="s">
        <v>59</v>
      </c>
      <c r="C51" s="50"/>
      <c r="D51" s="50"/>
      <c r="E51" s="50"/>
      <c r="F51" s="50"/>
      <c r="G51" s="50"/>
      <c r="H51" s="50"/>
      <c r="I51" s="51" t="n">
        <v>16</v>
      </c>
      <c r="J51" s="0"/>
      <c r="K51" s="0"/>
      <c r="L51" s="0"/>
      <c r="M51" s="0"/>
    </row>
    <row r="52" customFormat="false" ht="11.25" hidden="false" customHeight="false" outlineLevel="0" collapsed="false">
      <c r="A52" s="43" t="s">
        <v>60</v>
      </c>
      <c r="B52" s="50" t="s">
        <v>61</v>
      </c>
      <c r="C52" s="50"/>
      <c r="D52" s="50"/>
      <c r="E52" s="50"/>
      <c r="F52" s="50"/>
      <c r="G52" s="50"/>
      <c r="H52" s="50"/>
      <c r="I52" s="51" t="n">
        <v>0</v>
      </c>
      <c r="J52" s="0"/>
      <c r="K52" s="0"/>
      <c r="L52" s="0"/>
      <c r="M52" s="0"/>
    </row>
    <row r="53" customFormat="false" ht="13.8" hidden="false" customHeight="false" outlineLevel="0" collapsed="false">
      <c r="A53" s="52"/>
      <c r="B53" s="53" t="s">
        <v>62</v>
      </c>
      <c r="C53" s="53"/>
      <c r="D53" s="53"/>
      <c r="E53" s="53"/>
      <c r="F53" s="53"/>
      <c r="G53" s="53"/>
      <c r="H53" s="53"/>
      <c r="I53" s="54" t="n">
        <f aca="false">SUM(I44:I52)</f>
        <v>475.68</v>
      </c>
      <c r="J53" s="0"/>
      <c r="K53" s="0"/>
      <c r="L53" s="0"/>
      <c r="M53" s="0"/>
    </row>
    <row r="54" customFormat="false" ht="11.25" hidden="false" customHeight="false" outlineLevel="0" collapsed="false">
      <c r="A54" s="24"/>
      <c r="B54" s="24"/>
      <c r="C54" s="24"/>
      <c r="D54" s="24"/>
      <c r="E54" s="24"/>
      <c r="F54" s="24"/>
      <c r="G54" s="24"/>
      <c r="H54" s="24"/>
      <c r="I54" s="24"/>
      <c r="J54" s="0"/>
      <c r="K54" s="0"/>
      <c r="L54" s="0"/>
      <c r="M54" s="0"/>
    </row>
    <row r="55" customFormat="false" ht="32.25" hidden="false" customHeight="true" outlineLevel="0" collapsed="false">
      <c r="A55" s="55" t="s">
        <v>63</v>
      </c>
      <c r="B55" s="55"/>
      <c r="C55" s="55"/>
      <c r="D55" s="55"/>
      <c r="E55" s="55"/>
      <c r="F55" s="55"/>
      <c r="G55" s="55"/>
      <c r="H55" s="55"/>
      <c r="I55" s="55"/>
      <c r="J55" s="0"/>
      <c r="K55" s="0"/>
      <c r="L55" s="0"/>
      <c r="M55" s="0"/>
    </row>
    <row r="56" customFormat="false" ht="11.25" hidden="false" customHeight="false" outlineLevel="0" collapsed="false">
      <c r="A56" s="20"/>
      <c r="B56" s="20"/>
      <c r="C56" s="20"/>
      <c r="D56" s="20"/>
      <c r="E56" s="20"/>
      <c r="F56" s="20"/>
      <c r="G56" s="20"/>
      <c r="H56" s="20"/>
      <c r="I56" s="20"/>
      <c r="J56" s="0"/>
      <c r="K56" s="0"/>
      <c r="L56" s="0"/>
      <c r="M56" s="0"/>
    </row>
    <row r="57" customFormat="false" ht="11.25" hidden="false" customHeight="true" outlineLevel="0" collapsed="false">
      <c r="A57" s="10" t="s">
        <v>64</v>
      </c>
      <c r="B57" s="10"/>
      <c r="C57" s="10"/>
      <c r="D57" s="10"/>
      <c r="E57" s="10"/>
      <c r="F57" s="10"/>
      <c r="G57" s="10"/>
      <c r="H57" s="10"/>
      <c r="I57" s="10"/>
      <c r="J57" s="0"/>
      <c r="K57" s="0"/>
      <c r="L57" s="0"/>
      <c r="M57" s="0"/>
    </row>
    <row r="58" customFormat="false" ht="11.25" hidden="false" customHeight="true" outlineLevel="0" collapsed="false">
      <c r="A58" s="44" t="n">
        <v>3</v>
      </c>
      <c r="B58" s="26" t="s">
        <v>65</v>
      </c>
      <c r="C58" s="26"/>
      <c r="D58" s="26"/>
      <c r="E58" s="26"/>
      <c r="F58" s="26"/>
      <c r="G58" s="26"/>
      <c r="H58" s="26"/>
      <c r="I58" s="44" t="s">
        <v>44</v>
      </c>
      <c r="J58" s="0"/>
      <c r="K58" s="0"/>
      <c r="L58" s="0"/>
      <c r="M58" s="0"/>
    </row>
    <row r="59" customFormat="false" ht="25.5" hidden="false" customHeight="true" outlineLevel="0" collapsed="false">
      <c r="A59" s="43" t="s">
        <v>7</v>
      </c>
      <c r="B59" s="11" t="s">
        <v>66</v>
      </c>
      <c r="C59" s="11"/>
      <c r="D59" s="11"/>
      <c r="E59" s="11"/>
      <c r="F59" s="11"/>
      <c r="G59" s="11"/>
      <c r="H59" s="11"/>
      <c r="I59" s="46" t="n">
        <f aca="false">Planilha5!G4</f>
        <v>34</v>
      </c>
      <c r="J59" s="0"/>
      <c r="K59" s="0"/>
      <c r="L59" s="0"/>
      <c r="M59" s="0"/>
    </row>
    <row r="60" customFormat="false" ht="25.5" hidden="false" customHeight="true" outlineLevel="0" collapsed="false">
      <c r="A60" s="43" t="s">
        <v>9</v>
      </c>
      <c r="B60" s="11" t="s">
        <v>67</v>
      </c>
      <c r="C60" s="11"/>
      <c r="D60" s="11"/>
      <c r="E60" s="11"/>
      <c r="F60" s="11"/>
      <c r="G60" s="11"/>
      <c r="H60" s="11"/>
      <c r="I60" s="46" t="n">
        <f aca="false">'materiais de consumo'!I41/18</f>
        <v>454.772222222222</v>
      </c>
      <c r="J60" s="0"/>
      <c r="K60" s="0"/>
      <c r="L60" s="0"/>
      <c r="M60" s="0"/>
    </row>
    <row r="61" customFormat="false" ht="15" hidden="false" customHeight="true" outlineLevel="0" collapsed="false">
      <c r="A61" s="43" t="s">
        <v>12</v>
      </c>
      <c r="B61" s="56" t="s">
        <v>68</v>
      </c>
      <c r="C61" s="56"/>
      <c r="D61" s="56"/>
      <c r="E61" s="56"/>
      <c r="F61" s="56"/>
      <c r="G61" s="56"/>
      <c r="H61" s="56"/>
      <c r="I61" s="46" t="n">
        <f aca="false">Plan3!F5</f>
        <v>11.0185185185185</v>
      </c>
      <c r="J61" s="0"/>
      <c r="K61" s="0"/>
      <c r="L61" s="0"/>
      <c r="M61" s="0"/>
    </row>
    <row r="62" customFormat="false" ht="11.25" hidden="false" customHeight="true" outlineLevel="0" collapsed="false">
      <c r="A62" s="43" t="s">
        <v>15</v>
      </c>
      <c r="B62" s="11" t="s">
        <v>69</v>
      </c>
      <c r="C62" s="11"/>
      <c r="D62" s="11"/>
      <c r="E62" s="11"/>
      <c r="F62" s="11"/>
      <c r="G62" s="11"/>
      <c r="H62" s="11"/>
      <c r="I62" s="51" t="n">
        <f aca="false">equipamentos!I6/18</f>
        <v>28.1462037037037</v>
      </c>
      <c r="J62" s="0"/>
      <c r="K62" s="0"/>
      <c r="L62" s="0"/>
      <c r="M62" s="0"/>
    </row>
    <row r="63" customFormat="false" ht="13.8" hidden="false" customHeight="false" outlineLevel="0" collapsed="false">
      <c r="A63" s="57" t="s">
        <v>70</v>
      </c>
      <c r="B63" s="57"/>
      <c r="C63" s="57"/>
      <c r="D63" s="57"/>
      <c r="E63" s="57"/>
      <c r="F63" s="57"/>
      <c r="G63" s="57"/>
      <c r="H63" s="57"/>
      <c r="I63" s="58" t="n">
        <f aca="false">ROUND(SUM(I59:I62),2)</f>
        <v>527.94</v>
      </c>
      <c r="J63" s="0"/>
      <c r="K63" s="0"/>
      <c r="L63" s="0"/>
      <c r="M63" s="0"/>
    </row>
    <row r="64" customFormat="false" ht="13.8" hidden="false" customHeight="false" outlineLevel="0" collapsed="false">
      <c r="A64" s="24"/>
      <c r="B64" s="24"/>
      <c r="C64" s="24"/>
      <c r="D64" s="24"/>
      <c r="E64" s="24"/>
      <c r="F64" s="24"/>
      <c r="G64" s="24"/>
      <c r="H64" s="24"/>
      <c r="I64" s="24"/>
      <c r="J64" s="0"/>
      <c r="K64" s="0"/>
      <c r="L64" s="0"/>
      <c r="M64" s="0"/>
    </row>
    <row r="65" customFormat="false" ht="17.25" hidden="false" customHeight="true" outlineLevel="0" collapsed="false">
      <c r="A65" s="31" t="s">
        <v>71</v>
      </c>
      <c r="B65" s="31"/>
      <c r="C65" s="31"/>
      <c r="D65" s="31"/>
      <c r="E65" s="31"/>
      <c r="F65" s="31"/>
      <c r="G65" s="31"/>
      <c r="H65" s="31"/>
      <c r="I65" s="31"/>
      <c r="J65" s="0"/>
      <c r="K65" s="0"/>
      <c r="L65" s="0"/>
      <c r="M65" s="0"/>
    </row>
    <row r="66" customFormat="false" ht="13.8" hidden="false" customHeight="false" outlineLevel="0" collapsed="false">
      <c r="A66" s="59"/>
      <c r="B66" s="60"/>
      <c r="C66" s="60"/>
      <c r="D66" s="60"/>
      <c r="E66" s="60"/>
      <c r="F66" s="60"/>
      <c r="G66" s="60"/>
      <c r="H66" s="60"/>
      <c r="I66" s="61"/>
      <c r="J66" s="0"/>
      <c r="K66" s="0"/>
      <c r="L66" s="0"/>
      <c r="M66" s="0"/>
    </row>
    <row r="67" customFormat="false" ht="11.25" hidden="false" customHeight="true" outlineLevel="0" collapsed="false">
      <c r="A67" s="33" t="s">
        <v>72</v>
      </c>
      <c r="B67" s="33"/>
      <c r="C67" s="33"/>
      <c r="D67" s="33"/>
      <c r="E67" s="33"/>
      <c r="F67" s="33"/>
      <c r="G67" s="33"/>
      <c r="H67" s="33"/>
      <c r="I67" s="33"/>
      <c r="J67" s="0"/>
      <c r="K67" s="0"/>
      <c r="L67" s="0"/>
      <c r="M67" s="0"/>
    </row>
    <row r="68" customFormat="false" ht="22.5" hidden="false" customHeight="true" outlineLevel="0" collapsed="false">
      <c r="A68" s="62" t="s">
        <v>73</v>
      </c>
      <c r="B68" s="26" t="s">
        <v>74</v>
      </c>
      <c r="C68" s="26"/>
      <c r="D68" s="26"/>
      <c r="E68" s="26"/>
      <c r="F68" s="26"/>
      <c r="G68" s="26"/>
      <c r="H68" s="13" t="s">
        <v>43</v>
      </c>
      <c r="I68" s="13" t="s">
        <v>44</v>
      </c>
      <c r="J68" s="0"/>
      <c r="K68" s="0"/>
      <c r="L68" s="0"/>
      <c r="M68" s="0"/>
    </row>
    <row r="69" customFormat="false" ht="11.25" hidden="false" customHeight="true" outlineLevel="0" collapsed="false">
      <c r="A69" s="63" t="s">
        <v>7</v>
      </c>
      <c r="B69" s="11" t="s">
        <v>75</v>
      </c>
      <c r="C69" s="11"/>
      <c r="D69" s="11"/>
      <c r="E69" s="11"/>
      <c r="F69" s="11"/>
      <c r="G69" s="11"/>
      <c r="H69" s="64" t="n">
        <v>0.2</v>
      </c>
      <c r="I69" s="46" t="n">
        <f aca="false">ROUND($I$41*H69,2)</f>
        <v>194.82</v>
      </c>
      <c r="J69" s="0"/>
      <c r="K69" s="0"/>
      <c r="L69" s="0"/>
      <c r="M69" s="0"/>
    </row>
    <row r="70" customFormat="false" ht="11.25" hidden="false" customHeight="true" outlineLevel="0" collapsed="false">
      <c r="A70" s="63" t="s">
        <v>9</v>
      </c>
      <c r="B70" s="11" t="s">
        <v>76</v>
      </c>
      <c r="C70" s="11"/>
      <c r="D70" s="11"/>
      <c r="E70" s="11"/>
      <c r="F70" s="11"/>
      <c r="G70" s="11"/>
      <c r="H70" s="64" t="n">
        <v>0.015</v>
      </c>
      <c r="I70" s="46" t="n">
        <f aca="false">ROUND($I$41*H70,2)</f>
        <v>14.61</v>
      </c>
      <c r="J70" s="0"/>
      <c r="K70" s="0"/>
      <c r="L70" s="0"/>
      <c r="M70" s="0"/>
    </row>
    <row r="71" customFormat="false" ht="11.25" hidden="false" customHeight="true" outlineLevel="0" collapsed="false">
      <c r="A71" s="63" t="s">
        <v>12</v>
      </c>
      <c r="B71" s="11" t="s">
        <v>77</v>
      </c>
      <c r="C71" s="11"/>
      <c r="D71" s="11"/>
      <c r="E71" s="11"/>
      <c r="F71" s="11"/>
      <c r="G71" s="11"/>
      <c r="H71" s="64" t="n">
        <v>0.01</v>
      </c>
      <c r="I71" s="46" t="n">
        <f aca="false">ROUND($I$41*H71,2)</f>
        <v>9.74</v>
      </c>
      <c r="J71" s="0"/>
      <c r="K71" s="0"/>
      <c r="L71" s="0"/>
      <c r="M71" s="0"/>
    </row>
    <row r="72" customFormat="false" ht="11.25" hidden="false" customHeight="true" outlineLevel="0" collapsed="false">
      <c r="A72" s="63" t="s">
        <v>15</v>
      </c>
      <c r="B72" s="11" t="s">
        <v>78</v>
      </c>
      <c r="C72" s="11"/>
      <c r="D72" s="11"/>
      <c r="E72" s="11"/>
      <c r="F72" s="11"/>
      <c r="G72" s="11"/>
      <c r="H72" s="64" t="n">
        <v>0.002</v>
      </c>
      <c r="I72" s="46" t="n">
        <f aca="false">ROUND($I$41*H72,2)</f>
        <v>1.95</v>
      </c>
      <c r="J72" s="0"/>
      <c r="K72" s="0"/>
      <c r="L72" s="0"/>
      <c r="M72" s="0"/>
    </row>
    <row r="73" customFormat="false" ht="11.25" hidden="false" customHeight="true" outlineLevel="0" collapsed="false">
      <c r="A73" s="63" t="s">
        <v>79</v>
      </c>
      <c r="B73" s="11" t="s">
        <v>80</v>
      </c>
      <c r="C73" s="11"/>
      <c r="D73" s="11"/>
      <c r="E73" s="11"/>
      <c r="F73" s="11"/>
      <c r="G73" s="11"/>
      <c r="H73" s="64" t="n">
        <v>0.025</v>
      </c>
      <c r="I73" s="46" t="n">
        <f aca="false">ROUND($I$41*H73,2)</f>
        <v>24.35</v>
      </c>
      <c r="J73" s="0"/>
      <c r="K73" s="0"/>
      <c r="L73" s="0"/>
      <c r="M73" s="0"/>
    </row>
    <row r="74" customFormat="false" ht="11.25" hidden="false" customHeight="true" outlineLevel="0" collapsed="false">
      <c r="A74" s="63" t="s">
        <v>58</v>
      </c>
      <c r="B74" s="11" t="s">
        <v>81</v>
      </c>
      <c r="C74" s="11"/>
      <c r="D74" s="11"/>
      <c r="E74" s="11"/>
      <c r="F74" s="11"/>
      <c r="G74" s="11"/>
      <c r="H74" s="64" t="n">
        <v>0.08</v>
      </c>
      <c r="I74" s="46" t="n">
        <f aca="false">ROUND($I$41*H74,2)</f>
        <v>77.93</v>
      </c>
      <c r="J74" s="0"/>
      <c r="K74" s="0"/>
      <c r="L74" s="0"/>
      <c r="M74" s="0"/>
    </row>
    <row r="75" customFormat="false" ht="76.5" hidden="false" customHeight="true" outlineLevel="0" collapsed="false">
      <c r="A75" s="63" t="s">
        <v>60</v>
      </c>
      <c r="B75" s="55" t="s">
        <v>82</v>
      </c>
      <c r="C75" s="55"/>
      <c r="D75" s="65" t="s">
        <v>83</v>
      </c>
      <c r="E75" s="66" t="n">
        <v>0.03</v>
      </c>
      <c r="F75" s="65" t="s">
        <v>84</v>
      </c>
      <c r="G75" s="67" t="n">
        <v>1</v>
      </c>
      <c r="H75" s="68" t="n">
        <f aca="false">ROUND((E75*G75),6)</f>
        <v>0.03</v>
      </c>
      <c r="I75" s="46" t="n">
        <f aca="false">ROUND($I$41*H75,2)</f>
        <v>29.22</v>
      </c>
      <c r="J75" s="0"/>
      <c r="K75" s="0"/>
      <c r="L75" s="0"/>
      <c r="M75" s="0"/>
    </row>
    <row r="76" customFormat="false" ht="11.25" hidden="false" customHeight="true" outlineLevel="0" collapsed="false">
      <c r="A76" s="63" t="s">
        <v>85</v>
      </c>
      <c r="B76" s="11" t="s">
        <v>86</v>
      </c>
      <c r="C76" s="11"/>
      <c r="D76" s="11"/>
      <c r="E76" s="11"/>
      <c r="F76" s="11"/>
      <c r="G76" s="11"/>
      <c r="H76" s="64" t="n">
        <v>0.006</v>
      </c>
      <c r="I76" s="46" t="n">
        <f aca="false">ROUND($I$41*H76,2)</f>
        <v>5.84</v>
      </c>
      <c r="J76" s="0"/>
      <c r="K76" s="0"/>
      <c r="L76" s="0"/>
      <c r="M76" s="0"/>
    </row>
    <row r="77" customFormat="false" ht="17.25" hidden="false" customHeight="true" outlineLevel="0" collapsed="false">
      <c r="A77" s="57" t="s">
        <v>87</v>
      </c>
      <c r="B77" s="57"/>
      <c r="C77" s="57"/>
      <c r="D77" s="57"/>
      <c r="E77" s="57"/>
      <c r="F77" s="57"/>
      <c r="G77" s="57"/>
      <c r="H77" s="69" t="n">
        <f aca="false">SUM(H69:H76)</f>
        <v>0.368</v>
      </c>
      <c r="I77" s="54" t="n">
        <f aca="false">SUM(I69:I76)</f>
        <v>358.46</v>
      </c>
      <c r="J77" s="0"/>
      <c r="K77" s="0"/>
      <c r="L77" s="0"/>
      <c r="M77" s="0"/>
    </row>
    <row r="78" customFormat="false" ht="11.25" hidden="false" customHeight="false" outlineLevel="0" collapsed="false">
      <c r="A78" s="70"/>
      <c r="B78" s="71"/>
      <c r="C78" s="71"/>
      <c r="D78" s="71"/>
      <c r="E78" s="71"/>
      <c r="F78" s="71"/>
      <c r="G78" s="71"/>
      <c r="H78" s="72"/>
      <c r="I78" s="73"/>
      <c r="J78" s="0"/>
      <c r="K78" s="0"/>
      <c r="L78" s="0"/>
      <c r="M78" s="0"/>
    </row>
    <row r="79" customFormat="false" ht="42.75" hidden="false" customHeight="true" outlineLevel="0" collapsed="false">
      <c r="A79" s="14" t="s">
        <v>88</v>
      </c>
      <c r="B79" s="14"/>
      <c r="C79" s="14"/>
      <c r="D79" s="14"/>
      <c r="E79" s="14"/>
      <c r="F79" s="14"/>
      <c r="G79" s="14"/>
      <c r="H79" s="14"/>
      <c r="I79" s="14"/>
      <c r="J79" s="0"/>
      <c r="K79" s="0"/>
      <c r="L79" s="0"/>
      <c r="M79" s="0"/>
    </row>
    <row r="80" customFormat="false" ht="21.75" hidden="false" customHeight="true" outlineLevel="0" collapsed="false">
      <c r="A80" s="24"/>
      <c r="B80" s="24"/>
      <c r="C80" s="24"/>
      <c r="D80" s="24"/>
      <c r="E80" s="24"/>
      <c r="F80" s="24"/>
      <c r="G80" s="24"/>
      <c r="H80" s="24"/>
      <c r="I80" s="24"/>
      <c r="J80" s="0"/>
      <c r="K80" s="0"/>
      <c r="L80" s="0"/>
      <c r="M80" s="0"/>
    </row>
    <row r="81" customFormat="false" ht="11.25" hidden="false" customHeight="true" outlineLevel="0" collapsed="false">
      <c r="A81" s="10" t="s">
        <v>89</v>
      </c>
      <c r="B81" s="10"/>
      <c r="C81" s="10"/>
      <c r="D81" s="10"/>
      <c r="E81" s="10"/>
      <c r="F81" s="10"/>
      <c r="G81" s="10"/>
      <c r="H81" s="10"/>
      <c r="I81" s="10"/>
      <c r="J81" s="0"/>
      <c r="K81" s="0"/>
      <c r="L81" s="0"/>
      <c r="M81" s="0"/>
    </row>
    <row r="82" customFormat="false" ht="11.25" hidden="false" customHeight="true" outlineLevel="0" collapsed="false">
      <c r="A82" s="44" t="s">
        <v>90</v>
      </c>
      <c r="B82" s="26" t="s">
        <v>91</v>
      </c>
      <c r="C82" s="26"/>
      <c r="D82" s="26"/>
      <c r="E82" s="26"/>
      <c r="F82" s="26"/>
      <c r="G82" s="26"/>
      <c r="H82" s="26"/>
      <c r="I82" s="44" t="s">
        <v>44</v>
      </c>
      <c r="J82" s="0"/>
      <c r="K82" s="0"/>
      <c r="L82" s="0"/>
      <c r="M82" s="0"/>
    </row>
    <row r="83" customFormat="false" ht="28.5" hidden="false" customHeight="true" outlineLevel="0" collapsed="false">
      <c r="A83" s="43" t="s">
        <v>7</v>
      </c>
      <c r="B83" s="11" t="s">
        <v>92</v>
      </c>
      <c r="C83" s="11"/>
      <c r="D83" s="11"/>
      <c r="E83" s="11"/>
      <c r="F83" s="11"/>
      <c r="G83" s="11"/>
      <c r="H83" s="11"/>
      <c r="I83" s="46" t="n">
        <f aca="false">ROUND($I$41/12,2)</f>
        <v>81.17</v>
      </c>
      <c r="J83" s="0"/>
      <c r="K83" s="0"/>
      <c r="L83" s="0"/>
      <c r="M83" s="0"/>
    </row>
    <row r="84" customFormat="false" ht="11.25" hidden="false" customHeight="false" outlineLevel="0" collapsed="false">
      <c r="A84" s="57" t="s">
        <v>93</v>
      </c>
      <c r="B84" s="57"/>
      <c r="C84" s="57"/>
      <c r="D84" s="57"/>
      <c r="E84" s="57"/>
      <c r="F84" s="57"/>
      <c r="G84" s="57"/>
      <c r="H84" s="57"/>
      <c r="I84" s="74" t="n">
        <f aca="false">SUM(I83:I83)</f>
        <v>81.17</v>
      </c>
      <c r="J84" s="0"/>
      <c r="K84" s="0"/>
      <c r="L84" s="0"/>
      <c r="M84" s="0"/>
    </row>
    <row r="85" customFormat="false" ht="17.25" hidden="false" customHeight="true" outlineLevel="0" collapsed="false">
      <c r="A85" s="43" t="s">
        <v>9</v>
      </c>
      <c r="B85" s="11" t="s">
        <v>94</v>
      </c>
      <c r="C85" s="11"/>
      <c r="D85" s="11"/>
      <c r="E85" s="11"/>
      <c r="F85" s="11"/>
      <c r="G85" s="11"/>
      <c r="H85" s="11"/>
      <c r="I85" s="75" t="n">
        <f aca="false">ROUND(H77*I84,2)</f>
        <v>29.87</v>
      </c>
      <c r="J85" s="0"/>
      <c r="K85" s="0"/>
      <c r="L85" s="0"/>
      <c r="M85" s="0"/>
    </row>
    <row r="86" customFormat="false" ht="11.25" hidden="false" customHeight="false" outlineLevel="0" collapsed="false">
      <c r="A86" s="57" t="s">
        <v>87</v>
      </c>
      <c r="B86" s="57"/>
      <c r="C86" s="57"/>
      <c r="D86" s="57"/>
      <c r="E86" s="57"/>
      <c r="F86" s="57"/>
      <c r="G86" s="57"/>
      <c r="H86" s="57"/>
      <c r="I86" s="74" t="n">
        <f aca="false">SUM(I84:I85)</f>
        <v>111.04</v>
      </c>
      <c r="J86" s="0"/>
      <c r="K86" s="0"/>
      <c r="L86" s="0"/>
      <c r="M86" s="0"/>
    </row>
    <row r="87" customFormat="false" ht="11.25" hidden="false" customHeight="false" outlineLevel="0" collapsed="false">
      <c r="A87" s="20"/>
      <c r="B87" s="20"/>
      <c r="C87" s="20"/>
      <c r="D87" s="20"/>
      <c r="E87" s="20"/>
      <c r="F87" s="20"/>
      <c r="G87" s="20"/>
      <c r="H87" s="20"/>
      <c r="I87" s="20"/>
      <c r="J87" s="0"/>
      <c r="K87" s="0"/>
      <c r="L87" s="0"/>
      <c r="M87" s="0"/>
    </row>
    <row r="88" customFormat="false" ht="11.25" hidden="false" customHeight="true" outlineLevel="0" collapsed="false">
      <c r="A88" s="10" t="s">
        <v>95</v>
      </c>
      <c r="B88" s="10"/>
      <c r="C88" s="10"/>
      <c r="D88" s="10"/>
      <c r="E88" s="10"/>
      <c r="F88" s="10"/>
      <c r="G88" s="10"/>
      <c r="H88" s="10"/>
      <c r="I88" s="10"/>
      <c r="J88" s="0"/>
      <c r="K88" s="0"/>
      <c r="L88" s="0"/>
      <c r="M88" s="0"/>
    </row>
    <row r="89" customFormat="false" ht="11.25" hidden="false" customHeight="false" outlineLevel="0" collapsed="false">
      <c r="A89" s="44" t="s">
        <v>96</v>
      </c>
      <c r="B89" s="76" t="s">
        <v>97</v>
      </c>
      <c r="C89" s="76"/>
      <c r="D89" s="76"/>
      <c r="E89" s="76"/>
      <c r="F89" s="76"/>
      <c r="G89" s="76"/>
      <c r="H89" s="76"/>
      <c r="I89" s="44" t="s">
        <v>44</v>
      </c>
      <c r="J89" s="0"/>
      <c r="K89" s="0"/>
      <c r="L89" s="0"/>
      <c r="M89" s="0"/>
    </row>
    <row r="90" customFormat="false" ht="26.25" hidden="false" customHeight="true" outlineLevel="0" collapsed="false">
      <c r="A90" s="43" t="s">
        <v>7</v>
      </c>
      <c r="B90" s="11" t="s">
        <v>98</v>
      </c>
      <c r="C90" s="11"/>
      <c r="D90" s="11"/>
      <c r="E90" s="11"/>
      <c r="F90" s="11"/>
      <c r="G90" s="11"/>
      <c r="H90" s="11"/>
      <c r="I90" s="46" t="n">
        <f aca="false">ROUND((1+1/3)/12*4/12*0.02*$I$41,2)</f>
        <v>0.72</v>
      </c>
      <c r="J90" s="0"/>
      <c r="K90" s="0"/>
      <c r="L90" s="0"/>
      <c r="M90" s="0"/>
    </row>
    <row r="91" customFormat="false" ht="11.25" hidden="false" customHeight="true" outlineLevel="0" collapsed="false">
      <c r="A91" s="43" t="s">
        <v>9</v>
      </c>
      <c r="B91" s="11" t="s">
        <v>99</v>
      </c>
      <c r="C91" s="11"/>
      <c r="D91" s="11"/>
      <c r="E91" s="11"/>
      <c r="F91" s="11"/>
      <c r="G91" s="11"/>
      <c r="H91" s="11"/>
      <c r="I91" s="46" t="n">
        <f aca="false">ROUND(H77*I90,2)</f>
        <v>0.26</v>
      </c>
      <c r="J91" s="0"/>
      <c r="K91" s="0"/>
      <c r="L91" s="0"/>
      <c r="M91" s="0"/>
    </row>
    <row r="92" customFormat="false" ht="11.25" hidden="false" customHeight="false" outlineLevel="0" collapsed="false">
      <c r="A92" s="57" t="s">
        <v>87</v>
      </c>
      <c r="B92" s="57"/>
      <c r="C92" s="57"/>
      <c r="D92" s="57"/>
      <c r="E92" s="57"/>
      <c r="F92" s="57"/>
      <c r="G92" s="57"/>
      <c r="H92" s="57"/>
      <c r="I92" s="54" t="n">
        <f aca="false">SUM(I90:I91)</f>
        <v>0.98</v>
      </c>
      <c r="J92" s="0"/>
      <c r="K92" s="0"/>
      <c r="L92" s="0"/>
      <c r="M92" s="0"/>
    </row>
    <row r="93" customFormat="false" ht="11.25" hidden="false" customHeight="false" outlineLevel="0" collapsed="false">
      <c r="A93" s="43" t="s">
        <v>100</v>
      </c>
      <c r="B93" s="43"/>
      <c r="C93" s="43"/>
      <c r="D93" s="43"/>
      <c r="E93" s="43"/>
      <c r="F93" s="43"/>
      <c r="G93" s="43"/>
      <c r="H93" s="43"/>
      <c r="I93" s="43"/>
      <c r="J93" s="0"/>
      <c r="K93" s="0"/>
      <c r="L93" s="0"/>
      <c r="M93" s="0"/>
    </row>
    <row r="94" customFormat="false" ht="11.25" hidden="false" customHeight="false" outlineLevel="0" collapsed="false">
      <c r="A94" s="44" t="s">
        <v>101</v>
      </c>
      <c r="B94" s="76" t="s">
        <v>102</v>
      </c>
      <c r="C94" s="76"/>
      <c r="D94" s="76"/>
      <c r="E94" s="76"/>
      <c r="F94" s="76"/>
      <c r="G94" s="76"/>
      <c r="H94" s="76"/>
      <c r="I94" s="44" t="s">
        <v>44</v>
      </c>
      <c r="J94" s="0"/>
      <c r="K94" s="0"/>
      <c r="L94" s="0"/>
      <c r="M94" s="0"/>
    </row>
    <row r="95" customFormat="false" ht="11.25" hidden="false" customHeight="false" outlineLevel="0" collapsed="false">
      <c r="A95" s="43" t="s">
        <v>7</v>
      </c>
      <c r="B95" s="56" t="s">
        <v>103</v>
      </c>
      <c r="C95" s="56"/>
      <c r="D95" s="56"/>
      <c r="E95" s="56"/>
      <c r="F95" s="56"/>
      <c r="G95" s="56"/>
      <c r="H95" s="56"/>
      <c r="I95" s="46" t="n">
        <f aca="false">ROUND(1/12*0.05*(33/30)*$I$41,2)</f>
        <v>4.46</v>
      </c>
      <c r="J95" s="0"/>
      <c r="K95" s="0"/>
      <c r="L95" s="0"/>
      <c r="M95" s="0"/>
    </row>
    <row r="96" customFormat="false" ht="11.25" hidden="false" customHeight="false" outlineLevel="0" collapsed="false">
      <c r="A96" s="43" t="s">
        <v>9</v>
      </c>
      <c r="B96" s="56" t="s">
        <v>104</v>
      </c>
      <c r="C96" s="56"/>
      <c r="D96" s="56"/>
      <c r="E96" s="56"/>
      <c r="F96" s="56"/>
      <c r="G96" s="56"/>
      <c r="H96" s="56"/>
      <c r="I96" s="46" t="n">
        <f aca="false">ROUND($H$74*I95,2)</f>
        <v>0.36</v>
      </c>
      <c r="J96" s="0"/>
      <c r="K96" s="0"/>
      <c r="L96" s="0"/>
      <c r="M96" s="0"/>
    </row>
    <row r="97" customFormat="false" ht="41.25" hidden="false" customHeight="true" outlineLevel="0" collapsed="false">
      <c r="A97" s="43" t="s">
        <v>12</v>
      </c>
      <c r="B97" s="11" t="s">
        <v>105</v>
      </c>
      <c r="C97" s="11"/>
      <c r="D97" s="11"/>
      <c r="E97" s="11"/>
      <c r="F97" s="11"/>
      <c r="G97" s="11"/>
      <c r="H97" s="11"/>
      <c r="I97" s="46" t="n">
        <f aca="false">ROUND(0.0024*I41,2)</f>
        <v>2.34</v>
      </c>
      <c r="J97" s="0"/>
      <c r="K97" s="0"/>
      <c r="L97" s="0"/>
      <c r="M97" s="0"/>
    </row>
    <row r="98" customFormat="false" ht="24.1" hidden="false" customHeight="true" outlineLevel="0" collapsed="false">
      <c r="A98" s="43" t="s">
        <v>15</v>
      </c>
      <c r="B98" s="11" t="s">
        <v>106</v>
      </c>
      <c r="C98" s="11"/>
      <c r="D98" s="11"/>
      <c r="E98" s="11"/>
      <c r="F98" s="11"/>
      <c r="G98" s="11"/>
      <c r="H98" s="11"/>
      <c r="I98" s="46" t="n">
        <f aca="false">ROUND(((7/30)/$H$11)*$I$41,2)</f>
        <v>18.94</v>
      </c>
      <c r="J98" s="0"/>
      <c r="K98" s="0"/>
      <c r="L98" s="0"/>
      <c r="M98" s="0"/>
    </row>
    <row r="99" customFormat="false" ht="11.25" hidden="false" customHeight="false" outlineLevel="0" collapsed="false">
      <c r="A99" s="43" t="s">
        <v>79</v>
      </c>
      <c r="B99" s="56" t="s">
        <v>107</v>
      </c>
      <c r="C99" s="56"/>
      <c r="D99" s="56"/>
      <c r="E99" s="56"/>
      <c r="F99" s="56"/>
      <c r="G99" s="56"/>
      <c r="H99" s="56"/>
      <c r="I99" s="46" t="n">
        <f aca="false">ROUND($H$77*I98,2)</f>
        <v>6.97</v>
      </c>
      <c r="J99" s="0"/>
      <c r="K99" s="0"/>
      <c r="L99" s="0"/>
      <c r="M99" s="0"/>
    </row>
    <row r="100" customFormat="false" ht="43.5" hidden="false" customHeight="true" outlineLevel="0" collapsed="false">
      <c r="A100" s="43" t="s">
        <v>58</v>
      </c>
      <c r="B100" s="55" t="s">
        <v>108</v>
      </c>
      <c r="C100" s="55"/>
      <c r="D100" s="55"/>
      <c r="E100" s="55"/>
      <c r="F100" s="55"/>
      <c r="G100" s="55"/>
      <c r="H100" s="55"/>
      <c r="I100" s="46" t="n">
        <f aca="false">ROUND(0.0476*I41,2)</f>
        <v>46.37</v>
      </c>
      <c r="J100" s="0"/>
      <c r="K100" s="0"/>
      <c r="L100" s="0"/>
      <c r="M100" s="0"/>
    </row>
    <row r="101" customFormat="false" ht="11.25" hidden="false" customHeight="false" outlineLevel="0" collapsed="false">
      <c r="A101" s="57" t="s">
        <v>87</v>
      </c>
      <c r="B101" s="57"/>
      <c r="C101" s="57"/>
      <c r="D101" s="57"/>
      <c r="E101" s="57"/>
      <c r="F101" s="57"/>
      <c r="G101" s="57"/>
      <c r="H101" s="57"/>
      <c r="I101" s="54" t="n">
        <f aca="false">SUM(I95:I100)</f>
        <v>79.44</v>
      </c>
      <c r="J101" s="0"/>
      <c r="K101" s="0"/>
      <c r="L101" s="0"/>
      <c r="M101" s="0"/>
    </row>
    <row r="102" customFormat="false" ht="11.25" hidden="false" customHeight="true" outlineLevel="0" collapsed="false">
      <c r="A102" s="10" t="s">
        <v>109</v>
      </c>
      <c r="B102" s="10"/>
      <c r="C102" s="10"/>
      <c r="D102" s="10"/>
      <c r="E102" s="10"/>
      <c r="F102" s="10"/>
      <c r="G102" s="10"/>
      <c r="H102" s="10"/>
      <c r="I102" s="10"/>
      <c r="J102" s="0"/>
      <c r="K102" s="0"/>
      <c r="L102" s="0"/>
      <c r="M102" s="0"/>
    </row>
    <row r="103" customFormat="false" ht="11.25" hidden="false" customHeight="false" outlineLevel="0" collapsed="false">
      <c r="A103" s="77" t="s">
        <v>110</v>
      </c>
      <c r="B103" s="76" t="s">
        <v>111</v>
      </c>
      <c r="C103" s="76"/>
      <c r="D103" s="76"/>
      <c r="E103" s="76"/>
      <c r="F103" s="76"/>
      <c r="G103" s="76"/>
      <c r="H103" s="76"/>
      <c r="I103" s="77" t="s">
        <v>44</v>
      </c>
      <c r="J103" s="0"/>
      <c r="K103" s="0"/>
      <c r="L103" s="0"/>
      <c r="M103" s="0"/>
    </row>
    <row r="104" customFormat="false" ht="42" hidden="false" customHeight="true" outlineLevel="0" collapsed="false">
      <c r="A104" s="78" t="s">
        <v>7</v>
      </c>
      <c r="B104" s="11" t="s">
        <v>112</v>
      </c>
      <c r="C104" s="11"/>
      <c r="D104" s="11"/>
      <c r="E104" s="11"/>
      <c r="F104" s="11"/>
      <c r="G104" s="11"/>
      <c r="H104" s="11"/>
      <c r="I104" s="46" t="n">
        <f aca="false">ROUND($I$41*0.121,2)</f>
        <v>117.86</v>
      </c>
      <c r="J104" s="0"/>
      <c r="K104" s="0"/>
      <c r="L104" s="0"/>
      <c r="M104" s="0"/>
    </row>
    <row r="105" customFormat="false" ht="11.25" hidden="false" customHeight="false" outlineLevel="0" collapsed="false">
      <c r="A105" s="78" t="s">
        <v>9</v>
      </c>
      <c r="B105" s="56" t="s">
        <v>113</v>
      </c>
      <c r="C105" s="56"/>
      <c r="D105" s="56"/>
      <c r="E105" s="56"/>
      <c r="F105" s="56"/>
      <c r="G105" s="56"/>
      <c r="H105" s="56"/>
      <c r="I105" s="79" t="n">
        <f aca="false">ROUND(((5/30)/12)*$I$41,2)</f>
        <v>13.53</v>
      </c>
      <c r="J105" s="0"/>
      <c r="K105" s="0"/>
      <c r="L105" s="0"/>
      <c r="M105" s="0"/>
    </row>
    <row r="106" customFormat="false" ht="11.25" hidden="false" customHeight="false" outlineLevel="0" collapsed="false">
      <c r="A106" s="78" t="s">
        <v>12</v>
      </c>
      <c r="B106" s="56" t="s">
        <v>114</v>
      </c>
      <c r="C106" s="56"/>
      <c r="D106" s="56"/>
      <c r="E106" s="56"/>
      <c r="F106" s="56"/>
      <c r="G106" s="56"/>
      <c r="H106" s="56"/>
      <c r="I106" s="79" t="n">
        <f aca="false">ROUND((5/30)/12*0.0624*0.5*I41,2)</f>
        <v>0.42</v>
      </c>
      <c r="J106" s="0"/>
      <c r="K106" s="0"/>
      <c r="L106" s="0"/>
      <c r="M106" s="0"/>
    </row>
    <row r="107" customFormat="false" ht="11.25" hidden="false" customHeight="false" outlineLevel="0" collapsed="false">
      <c r="A107" s="78" t="s">
        <v>15</v>
      </c>
      <c r="B107" s="56" t="s">
        <v>115</v>
      </c>
      <c r="C107" s="56"/>
      <c r="D107" s="56"/>
      <c r="E107" s="56"/>
      <c r="F107" s="56"/>
      <c r="G107" s="56"/>
      <c r="H107" s="56"/>
      <c r="I107" s="79" t="n">
        <f aca="false">ROUND((2.96/30)/12*I41,2)</f>
        <v>8.01</v>
      </c>
      <c r="J107" s="0"/>
      <c r="K107" s="0"/>
      <c r="L107" s="0"/>
      <c r="M107" s="0"/>
    </row>
    <row r="108" customFormat="false" ht="11.25" hidden="false" customHeight="false" outlineLevel="0" collapsed="false">
      <c r="A108" s="78" t="s">
        <v>79</v>
      </c>
      <c r="B108" s="56" t="s">
        <v>116</v>
      </c>
      <c r="C108" s="56"/>
      <c r="D108" s="56"/>
      <c r="E108" s="56"/>
      <c r="F108" s="56"/>
      <c r="G108" s="56"/>
      <c r="H108" s="56"/>
      <c r="I108" s="80" t="n">
        <f aca="false">ROUND(((15/30)/12)*0.0078*I41,2)</f>
        <v>0.32</v>
      </c>
      <c r="J108" s="0"/>
      <c r="K108" s="0"/>
      <c r="L108" s="0"/>
      <c r="M108" s="0"/>
    </row>
    <row r="109" customFormat="false" ht="11.25" hidden="false" customHeight="false" outlineLevel="0" collapsed="false">
      <c r="A109" s="78" t="s">
        <v>58</v>
      </c>
      <c r="B109" s="56" t="s">
        <v>61</v>
      </c>
      <c r="C109" s="56"/>
      <c r="D109" s="56"/>
      <c r="E109" s="56"/>
      <c r="F109" s="56"/>
      <c r="G109" s="56"/>
      <c r="H109" s="56"/>
      <c r="I109" s="80" t="n">
        <v>0</v>
      </c>
      <c r="J109" s="0"/>
      <c r="K109" s="0"/>
      <c r="L109" s="0"/>
      <c r="M109" s="0"/>
    </row>
    <row r="110" customFormat="false" ht="11.25" hidden="false" customHeight="false" outlineLevel="0" collapsed="false">
      <c r="A110" s="57" t="s">
        <v>93</v>
      </c>
      <c r="B110" s="57"/>
      <c r="C110" s="57"/>
      <c r="D110" s="57"/>
      <c r="E110" s="57"/>
      <c r="F110" s="57"/>
      <c r="G110" s="57"/>
      <c r="H110" s="57"/>
      <c r="I110" s="81" t="n">
        <f aca="false">SUM(I104:I109)</f>
        <v>140.14</v>
      </c>
      <c r="J110" s="0"/>
      <c r="K110" s="0"/>
      <c r="L110" s="0"/>
      <c r="M110" s="0"/>
    </row>
    <row r="111" customFormat="false" ht="27.75" hidden="false" customHeight="true" outlineLevel="0" collapsed="false">
      <c r="A111" s="78" t="s">
        <v>60</v>
      </c>
      <c r="B111" s="43" t="s">
        <v>117</v>
      </c>
      <c r="C111" s="43"/>
      <c r="D111" s="43"/>
      <c r="E111" s="43"/>
      <c r="F111" s="43"/>
      <c r="G111" s="43"/>
      <c r="H111" s="43"/>
      <c r="I111" s="80" t="n">
        <f aca="false">ROUND(H77*I110,2)</f>
        <v>51.57</v>
      </c>
      <c r="J111" s="0"/>
      <c r="K111" s="0"/>
      <c r="L111" s="0"/>
      <c r="M111" s="0"/>
    </row>
    <row r="112" customFormat="false" ht="11.25" hidden="false" customHeight="false" outlineLevel="0" collapsed="false">
      <c r="A112" s="57" t="s">
        <v>87</v>
      </c>
      <c r="B112" s="57"/>
      <c r="C112" s="57"/>
      <c r="D112" s="57"/>
      <c r="E112" s="57"/>
      <c r="F112" s="57"/>
      <c r="G112" s="57"/>
      <c r="H112" s="57"/>
      <c r="I112" s="54" t="n">
        <f aca="false">SUM(I110:I111)</f>
        <v>191.71</v>
      </c>
      <c r="J112" s="0"/>
      <c r="K112" s="0"/>
      <c r="L112" s="0"/>
      <c r="M112" s="0"/>
    </row>
    <row r="113" customFormat="false" ht="11.25" hidden="false" customHeight="false" outlineLevel="0" collapsed="false">
      <c r="A113" s="43" t="s">
        <v>118</v>
      </c>
      <c r="B113" s="43"/>
      <c r="C113" s="43"/>
      <c r="D113" s="43"/>
      <c r="E113" s="43"/>
      <c r="F113" s="43"/>
      <c r="G113" s="43"/>
      <c r="H113" s="43"/>
      <c r="I113" s="43"/>
      <c r="J113" s="0"/>
      <c r="K113" s="0"/>
      <c r="L113" s="0"/>
      <c r="M113" s="0"/>
    </row>
    <row r="114" customFormat="false" ht="11.25" hidden="false" customHeight="true" outlineLevel="0" collapsed="false">
      <c r="A114" s="44" t="n">
        <v>4</v>
      </c>
      <c r="B114" s="26" t="s">
        <v>119</v>
      </c>
      <c r="C114" s="26"/>
      <c r="D114" s="26"/>
      <c r="E114" s="26"/>
      <c r="F114" s="26"/>
      <c r="G114" s="26"/>
      <c r="H114" s="26"/>
      <c r="I114" s="44" t="s">
        <v>44</v>
      </c>
      <c r="J114" s="0"/>
      <c r="K114" s="0"/>
      <c r="L114" s="0"/>
      <c r="M114" s="0"/>
    </row>
    <row r="115" customFormat="false" ht="11.25" hidden="false" customHeight="true" outlineLevel="0" collapsed="false">
      <c r="A115" s="43" t="s">
        <v>73</v>
      </c>
      <c r="B115" s="11" t="s">
        <v>74</v>
      </c>
      <c r="C115" s="11"/>
      <c r="D115" s="11"/>
      <c r="E115" s="11"/>
      <c r="F115" s="11"/>
      <c r="G115" s="11"/>
      <c r="H115" s="11"/>
      <c r="I115" s="46" t="n">
        <f aca="false">I77</f>
        <v>358.46</v>
      </c>
      <c r="J115" s="0"/>
      <c r="K115" s="0"/>
      <c r="L115" s="0"/>
      <c r="M115" s="0"/>
    </row>
    <row r="116" customFormat="false" ht="11.25" hidden="false" customHeight="true" outlineLevel="0" collapsed="false">
      <c r="A116" s="43" t="s">
        <v>90</v>
      </c>
      <c r="B116" s="11" t="s">
        <v>91</v>
      </c>
      <c r="C116" s="11"/>
      <c r="D116" s="11"/>
      <c r="E116" s="11"/>
      <c r="F116" s="11"/>
      <c r="G116" s="11"/>
      <c r="H116" s="11"/>
      <c r="I116" s="46" t="n">
        <f aca="false">I86</f>
        <v>111.04</v>
      </c>
      <c r="J116" s="0"/>
      <c r="K116" s="0"/>
      <c r="L116" s="0"/>
      <c r="M116" s="0"/>
    </row>
    <row r="117" customFormat="false" ht="11.25" hidden="false" customHeight="true" outlineLevel="0" collapsed="false">
      <c r="A117" s="43" t="s">
        <v>96</v>
      </c>
      <c r="B117" s="11" t="s">
        <v>97</v>
      </c>
      <c r="C117" s="11"/>
      <c r="D117" s="11"/>
      <c r="E117" s="11"/>
      <c r="F117" s="11"/>
      <c r="G117" s="11"/>
      <c r="H117" s="11"/>
      <c r="I117" s="46" t="n">
        <f aca="false">I92</f>
        <v>0.98</v>
      </c>
      <c r="J117" s="0"/>
      <c r="K117" s="0"/>
      <c r="L117" s="0"/>
      <c r="M117" s="0"/>
    </row>
    <row r="118" customFormat="false" ht="11.25" hidden="false" customHeight="true" outlineLevel="0" collapsed="false">
      <c r="A118" s="43" t="s">
        <v>101</v>
      </c>
      <c r="B118" s="11" t="s">
        <v>120</v>
      </c>
      <c r="C118" s="11"/>
      <c r="D118" s="11"/>
      <c r="E118" s="11"/>
      <c r="F118" s="11"/>
      <c r="G118" s="11"/>
      <c r="H118" s="11"/>
      <c r="I118" s="46" t="n">
        <f aca="false">I101</f>
        <v>79.44</v>
      </c>
      <c r="J118" s="0"/>
      <c r="K118" s="0"/>
      <c r="L118" s="0"/>
      <c r="M118" s="0"/>
    </row>
    <row r="119" customFormat="false" ht="11.25" hidden="false" customHeight="true" outlineLevel="0" collapsed="false">
      <c r="A119" s="43" t="s">
        <v>110</v>
      </c>
      <c r="B119" s="11" t="s">
        <v>121</v>
      </c>
      <c r="C119" s="11"/>
      <c r="D119" s="11"/>
      <c r="E119" s="11"/>
      <c r="F119" s="11"/>
      <c r="G119" s="11"/>
      <c r="H119" s="11"/>
      <c r="I119" s="46" t="n">
        <f aca="false">I112</f>
        <v>191.71</v>
      </c>
      <c r="J119" s="0"/>
      <c r="K119" s="0"/>
      <c r="L119" s="0"/>
      <c r="M119" s="0"/>
    </row>
    <row r="120" customFormat="false" ht="19.5" hidden="false" customHeight="true" outlineLevel="0" collapsed="false">
      <c r="A120" s="43" t="s">
        <v>122</v>
      </c>
      <c r="B120" s="11" t="s">
        <v>61</v>
      </c>
      <c r="C120" s="11"/>
      <c r="D120" s="11"/>
      <c r="E120" s="11"/>
      <c r="F120" s="11"/>
      <c r="G120" s="11"/>
      <c r="H120" s="11"/>
      <c r="I120" s="46" t="n">
        <v>0</v>
      </c>
      <c r="J120" s="0"/>
      <c r="K120" s="0"/>
      <c r="L120" s="0"/>
      <c r="M120" s="0"/>
    </row>
    <row r="121" customFormat="false" ht="11.25" hidden="false" customHeight="false" outlineLevel="0" collapsed="false">
      <c r="A121" s="57" t="s">
        <v>87</v>
      </c>
      <c r="B121" s="57"/>
      <c r="C121" s="57"/>
      <c r="D121" s="57"/>
      <c r="E121" s="57"/>
      <c r="F121" s="57"/>
      <c r="G121" s="57"/>
      <c r="H121" s="57"/>
      <c r="I121" s="54" t="n">
        <f aca="false">SUM(I115:I120)</f>
        <v>741.63</v>
      </c>
      <c r="J121" s="0"/>
      <c r="K121" s="0"/>
      <c r="L121" s="0"/>
      <c r="M121" s="0"/>
    </row>
    <row r="122" customFormat="false" ht="11.25" hidden="false" customHeight="false" outlineLevel="0" collapsed="false">
      <c r="A122" s="43" t="s">
        <v>123</v>
      </c>
      <c r="B122" s="43"/>
      <c r="C122" s="43"/>
      <c r="D122" s="43"/>
      <c r="E122" s="43"/>
      <c r="F122" s="43"/>
      <c r="G122" s="43"/>
      <c r="H122" s="43"/>
      <c r="I122" s="43"/>
      <c r="J122" s="0"/>
      <c r="K122" s="0"/>
      <c r="L122" s="0"/>
      <c r="M122" s="0"/>
    </row>
    <row r="123" customFormat="false" ht="13.8" hidden="false" customHeight="false" outlineLevel="0" collapsed="false">
      <c r="A123" s="44" t="n">
        <v>5</v>
      </c>
      <c r="B123" s="76" t="s">
        <v>124</v>
      </c>
      <c r="C123" s="76"/>
      <c r="D123" s="76"/>
      <c r="E123" s="76"/>
      <c r="F123" s="76"/>
      <c r="G123" s="76"/>
      <c r="H123" s="13" t="s">
        <v>43</v>
      </c>
      <c r="I123" s="82" t="s">
        <v>44</v>
      </c>
      <c r="J123" s="0"/>
      <c r="K123" s="0"/>
      <c r="L123" s="0"/>
      <c r="M123" s="0"/>
    </row>
    <row r="124" customFormat="false" ht="41.25" hidden="false" customHeight="true" outlineLevel="0" collapsed="false">
      <c r="A124" s="83" t="s">
        <v>125</v>
      </c>
      <c r="B124" s="83"/>
      <c r="C124" s="83"/>
      <c r="D124" s="83"/>
      <c r="E124" s="83"/>
      <c r="F124" s="83"/>
      <c r="G124" s="83"/>
      <c r="H124" s="84" t="s">
        <v>55</v>
      </c>
      <c r="I124" s="85" t="n">
        <f aca="false">SUM(I41+I53+I63+I121)</f>
        <v>2719.33</v>
      </c>
      <c r="J124" s="0"/>
      <c r="K124" s="0"/>
      <c r="L124" s="0"/>
      <c r="M124" s="0"/>
    </row>
    <row r="125" customFormat="false" ht="11.25" hidden="false" customHeight="false" outlineLevel="0" collapsed="false">
      <c r="A125" s="43" t="s">
        <v>7</v>
      </c>
      <c r="B125" s="56" t="s">
        <v>126</v>
      </c>
      <c r="C125" s="56"/>
      <c r="D125" s="56"/>
      <c r="E125" s="56"/>
      <c r="F125" s="56"/>
      <c r="G125" s="56"/>
      <c r="H125" s="64" t="n">
        <v>0.1</v>
      </c>
      <c r="I125" s="46" t="n">
        <f aca="false">ROUND(H125*I124,2)</f>
        <v>271.93</v>
      </c>
      <c r="J125" s="0"/>
      <c r="K125" s="0"/>
      <c r="L125" s="0"/>
      <c r="M125" s="0"/>
    </row>
    <row r="126" customFormat="false" ht="38.25" hidden="false" customHeight="true" outlineLevel="0" collapsed="false">
      <c r="A126" s="83" t="s">
        <v>127</v>
      </c>
      <c r="B126" s="83"/>
      <c r="C126" s="83"/>
      <c r="D126" s="83"/>
      <c r="E126" s="83"/>
      <c r="F126" s="83"/>
      <c r="G126" s="83"/>
      <c r="H126" s="86" t="s">
        <v>55</v>
      </c>
      <c r="I126" s="85" t="n">
        <f aca="false">SUM(I41+I53+I63+I121+I125)</f>
        <v>2991.26</v>
      </c>
      <c r="J126" s="0"/>
      <c r="K126" s="0"/>
      <c r="L126" s="0"/>
      <c r="M126" s="0"/>
    </row>
    <row r="127" customFormat="false" ht="11.25" hidden="false" customHeight="false" outlineLevel="0" collapsed="false">
      <c r="A127" s="43" t="s">
        <v>9</v>
      </c>
      <c r="B127" s="56" t="s">
        <v>128</v>
      </c>
      <c r="C127" s="56"/>
      <c r="D127" s="56"/>
      <c r="E127" s="56"/>
      <c r="F127" s="56"/>
      <c r="G127" s="56"/>
      <c r="H127" s="64" t="n">
        <v>0.1</v>
      </c>
      <c r="I127" s="46" t="n">
        <f aca="false">ROUND(H127*I126,2)</f>
        <v>299.13</v>
      </c>
      <c r="J127" s="0"/>
      <c r="K127" s="0"/>
      <c r="L127" s="0"/>
      <c r="M127" s="0"/>
    </row>
    <row r="128" customFormat="false" ht="38.25" hidden="false" customHeight="true" outlineLevel="0" collapsed="false">
      <c r="A128" s="83" t="s">
        <v>129</v>
      </c>
      <c r="B128" s="83"/>
      <c r="C128" s="83"/>
      <c r="D128" s="83"/>
      <c r="E128" s="83"/>
      <c r="F128" s="83"/>
      <c r="G128" s="83"/>
      <c r="H128" s="86" t="s">
        <v>55</v>
      </c>
      <c r="I128" s="85" t="n">
        <f aca="false">SUM(I41+I53+I63+I121+I125+I127)</f>
        <v>3290.39</v>
      </c>
      <c r="J128" s="0"/>
      <c r="K128" s="0"/>
      <c r="L128" s="0"/>
      <c r="M128" s="0"/>
    </row>
    <row r="129" customFormat="false" ht="11.25" hidden="false" customHeight="false" outlineLevel="0" collapsed="false">
      <c r="A129" s="43" t="s">
        <v>12</v>
      </c>
      <c r="B129" s="56" t="s">
        <v>130</v>
      </c>
      <c r="C129" s="56"/>
      <c r="D129" s="56"/>
      <c r="E129" s="56"/>
      <c r="F129" s="56"/>
      <c r="G129" s="56"/>
      <c r="H129" s="87" t="s">
        <v>55</v>
      </c>
      <c r="I129" s="48" t="s">
        <v>55</v>
      </c>
      <c r="J129" s="0"/>
      <c r="K129" s="0"/>
      <c r="L129" s="0"/>
      <c r="M129" s="0"/>
    </row>
    <row r="130" customFormat="false" ht="11.25" hidden="false" customHeight="false" outlineLevel="0" collapsed="false">
      <c r="A130" s="43"/>
      <c r="B130" s="56" t="s">
        <v>131</v>
      </c>
      <c r="C130" s="56"/>
      <c r="D130" s="56"/>
      <c r="E130" s="56"/>
      <c r="F130" s="56"/>
      <c r="G130" s="56"/>
      <c r="H130" s="87" t="s">
        <v>55</v>
      </c>
      <c r="I130" s="48" t="s">
        <v>55</v>
      </c>
      <c r="J130" s="0"/>
      <c r="K130" s="0"/>
      <c r="L130" s="0"/>
      <c r="M130" s="0"/>
    </row>
    <row r="131" customFormat="false" ht="11.25" hidden="false" customHeight="true" outlineLevel="0" collapsed="false">
      <c r="A131" s="43"/>
      <c r="B131" s="14" t="s">
        <v>132</v>
      </c>
      <c r="C131" s="14"/>
      <c r="D131" s="14"/>
      <c r="E131" s="14"/>
      <c r="F131" s="14"/>
      <c r="G131" s="14"/>
      <c r="H131" s="88" t="n">
        <v>0.03</v>
      </c>
      <c r="I131" s="46" t="n">
        <f aca="false">ROUND(($I$128/(1-$H$139))*H131,2)</f>
        <v>106.31</v>
      </c>
      <c r="J131" s="0"/>
      <c r="K131" s="0"/>
      <c r="L131" s="0"/>
      <c r="M131" s="0"/>
    </row>
    <row r="132" customFormat="false" ht="11.25" hidden="false" customHeight="true" outlineLevel="0" collapsed="false">
      <c r="A132" s="43"/>
      <c r="B132" s="14" t="s">
        <v>133</v>
      </c>
      <c r="C132" s="14"/>
      <c r="D132" s="14"/>
      <c r="E132" s="14"/>
      <c r="F132" s="14"/>
      <c r="G132" s="14"/>
      <c r="H132" s="88" t="n">
        <v>0.0065</v>
      </c>
      <c r="I132" s="46" t="n">
        <f aca="false">ROUND(($I$128/(1-$H$139))*H132,2)</f>
        <v>23.03</v>
      </c>
      <c r="J132" s="0"/>
      <c r="K132" s="0"/>
      <c r="L132" s="0"/>
      <c r="M132" s="0"/>
    </row>
    <row r="133" customFormat="false" ht="11.25" hidden="false" customHeight="true" outlineLevel="0" collapsed="false">
      <c r="A133" s="43"/>
      <c r="B133" s="83" t="s">
        <v>134</v>
      </c>
      <c r="C133" s="83"/>
      <c r="D133" s="83"/>
      <c r="E133" s="83"/>
      <c r="F133" s="83"/>
      <c r="G133" s="83"/>
      <c r="H133" s="89" t="s">
        <v>55</v>
      </c>
      <c r="I133" s="48" t="s">
        <v>55</v>
      </c>
      <c r="J133" s="0"/>
      <c r="K133" s="0"/>
      <c r="L133" s="0"/>
      <c r="M133" s="0"/>
    </row>
    <row r="134" customFormat="false" ht="11.25" hidden="false" customHeight="true" outlineLevel="0" collapsed="false">
      <c r="A134" s="43"/>
      <c r="B134" s="90" t="s">
        <v>135</v>
      </c>
      <c r="C134" s="90"/>
      <c r="D134" s="90"/>
      <c r="E134" s="90"/>
      <c r="F134" s="90"/>
      <c r="G134" s="90"/>
      <c r="H134" s="89" t="s">
        <v>55</v>
      </c>
      <c r="I134" s="48" t="s">
        <v>55</v>
      </c>
      <c r="J134" s="0"/>
      <c r="K134" s="0"/>
      <c r="L134" s="0"/>
      <c r="M134" s="0"/>
    </row>
    <row r="135" customFormat="false" ht="11.25" hidden="false" customHeight="true" outlineLevel="0" collapsed="false">
      <c r="A135" s="43"/>
      <c r="B135" s="45" t="s">
        <v>136</v>
      </c>
      <c r="C135" s="45"/>
      <c r="D135" s="45"/>
      <c r="E135" s="45"/>
      <c r="F135" s="45"/>
      <c r="G135" s="45"/>
      <c r="H135" s="89" t="s">
        <v>55</v>
      </c>
      <c r="I135" s="48" t="s">
        <v>55</v>
      </c>
      <c r="J135" s="0"/>
      <c r="K135" s="0"/>
      <c r="L135" s="0"/>
      <c r="M135" s="0"/>
    </row>
    <row r="136" customFormat="false" ht="11.25" hidden="false" customHeight="true" outlineLevel="0" collapsed="false">
      <c r="A136" s="43"/>
      <c r="B136" s="14" t="s">
        <v>137</v>
      </c>
      <c r="C136" s="14"/>
      <c r="D136" s="14"/>
      <c r="E136" s="14"/>
      <c r="F136" s="14"/>
      <c r="G136" s="14"/>
      <c r="H136" s="91" t="n">
        <v>0.035</v>
      </c>
      <c r="I136" s="46" t="n">
        <f aca="false">ROUND(($I$128/(1-$H$139))*H136,2)</f>
        <v>124.03</v>
      </c>
      <c r="J136" s="0"/>
      <c r="K136" s="0"/>
      <c r="L136" s="0"/>
      <c r="M136" s="0"/>
    </row>
    <row r="137" customFormat="false" ht="13.8" hidden="false" customHeight="false" outlineLevel="0" collapsed="false">
      <c r="A137" s="57" t="s">
        <v>87</v>
      </c>
      <c r="B137" s="57"/>
      <c r="C137" s="57"/>
      <c r="D137" s="57"/>
      <c r="E137" s="57"/>
      <c r="F137" s="57"/>
      <c r="G137" s="57"/>
      <c r="H137" s="57"/>
      <c r="I137" s="54" t="n">
        <f aca="false">SUM(I125+I127+I131+I132+I136)</f>
        <v>824.43</v>
      </c>
      <c r="J137" s="0"/>
      <c r="K137" s="0"/>
      <c r="L137" s="0"/>
      <c r="M137" s="0"/>
    </row>
    <row r="138" customFormat="false" ht="11.25" hidden="false" customHeight="false" outlineLevel="0" collapsed="false">
      <c r="A138" s="92"/>
      <c r="B138" s="92"/>
      <c r="C138" s="92"/>
      <c r="D138" s="92"/>
      <c r="E138" s="92"/>
      <c r="F138" s="92"/>
      <c r="G138" s="92"/>
      <c r="H138" s="92"/>
      <c r="I138" s="92"/>
      <c r="J138" s="0"/>
      <c r="K138" s="0"/>
      <c r="L138" s="0"/>
      <c r="M138" s="0"/>
    </row>
    <row r="139" customFormat="false" ht="11.25" hidden="false" customHeight="true" outlineLevel="0" collapsed="false">
      <c r="A139" s="93" t="s">
        <v>138</v>
      </c>
      <c r="B139" s="93"/>
      <c r="C139" s="93"/>
      <c r="D139" s="93"/>
      <c r="E139" s="93"/>
      <c r="F139" s="93"/>
      <c r="G139" s="93"/>
      <c r="H139" s="94" t="n">
        <f aca="false">SUM(H131:H136)</f>
        <v>0.0715</v>
      </c>
      <c r="I139" s="85" t="n">
        <f aca="false">SUM(I131:I136)</f>
        <v>253.37</v>
      </c>
      <c r="J139" s="0"/>
      <c r="K139" s="0"/>
      <c r="L139" s="0"/>
      <c r="M139" s="0"/>
    </row>
    <row r="140" customFormat="false" ht="11.25" hidden="false" customHeight="false" outlineLevel="0" collapsed="false">
      <c r="A140" s="95" t="s">
        <v>139</v>
      </c>
      <c r="B140" s="95"/>
      <c r="C140" s="96" t="s">
        <v>140</v>
      </c>
      <c r="D140" s="96"/>
      <c r="E140" s="96"/>
      <c r="F140" s="96"/>
      <c r="G140" s="96"/>
      <c r="H140" s="96"/>
      <c r="I140" s="96"/>
      <c r="J140" s="0"/>
      <c r="K140" s="0"/>
      <c r="L140" s="0"/>
      <c r="M140" s="0"/>
    </row>
    <row r="141" customFormat="false" ht="11.25" hidden="false" customHeight="false" outlineLevel="0" collapsed="false">
      <c r="A141" s="95"/>
      <c r="B141" s="95"/>
      <c r="C141" s="97" t="s">
        <v>141</v>
      </c>
      <c r="D141" s="97"/>
      <c r="E141" s="97"/>
      <c r="F141" s="97"/>
      <c r="G141" s="97"/>
      <c r="H141" s="97"/>
      <c r="I141" s="97"/>
      <c r="J141" s="0"/>
      <c r="K141" s="0"/>
      <c r="L141" s="0"/>
      <c r="M141" s="0"/>
    </row>
    <row r="142" customFormat="false" ht="11.25" hidden="false" customHeight="false" outlineLevel="0" collapsed="false">
      <c r="A142" s="95"/>
      <c r="B142" s="95"/>
      <c r="C142" s="98" t="s">
        <v>142</v>
      </c>
      <c r="D142" s="98"/>
      <c r="E142" s="98"/>
      <c r="F142" s="98"/>
      <c r="G142" s="98"/>
      <c r="H142" s="98"/>
      <c r="I142" s="98"/>
      <c r="J142" s="0"/>
      <c r="K142" s="0"/>
      <c r="L142" s="0"/>
      <c r="M142" s="0"/>
    </row>
    <row r="143" customFormat="false" ht="11.25" hidden="false" customHeight="false" outlineLevel="0" collapsed="false">
      <c r="A143" s="99"/>
      <c r="B143" s="99"/>
      <c r="C143" s="99"/>
      <c r="D143" s="99"/>
      <c r="E143" s="99"/>
      <c r="F143" s="99"/>
      <c r="G143" s="99"/>
      <c r="H143" s="99"/>
      <c r="I143" s="99"/>
      <c r="J143" s="0"/>
      <c r="K143" s="0"/>
      <c r="L143" s="0"/>
      <c r="M143" s="0"/>
    </row>
    <row r="144" customFormat="false" ht="24.1" hidden="false" customHeight="true" outlineLevel="0" collapsed="false">
      <c r="A144" s="14" t="s">
        <v>143</v>
      </c>
      <c r="B144" s="14"/>
      <c r="C144" s="14"/>
      <c r="D144" s="14"/>
      <c r="E144" s="14"/>
      <c r="F144" s="14"/>
      <c r="G144" s="14"/>
      <c r="H144" s="14"/>
      <c r="I144" s="14"/>
      <c r="J144" s="0"/>
      <c r="K144" s="0"/>
      <c r="L144" s="0"/>
      <c r="M144" s="0"/>
    </row>
    <row r="145" customFormat="false" ht="11.25" hidden="false" customHeight="false" outlineLevel="0" collapsed="false">
      <c r="A145" s="92"/>
      <c r="B145" s="92"/>
      <c r="C145" s="92"/>
      <c r="D145" s="92"/>
      <c r="E145" s="92"/>
      <c r="F145" s="92"/>
      <c r="G145" s="92"/>
      <c r="H145" s="92"/>
      <c r="I145" s="92"/>
      <c r="J145" s="0"/>
      <c r="K145" s="0"/>
      <c r="L145" s="0"/>
      <c r="M145" s="0"/>
    </row>
    <row r="146" customFormat="false" ht="19.8" hidden="false" customHeight="true" outlineLevel="0" collapsed="false">
      <c r="A146" s="100" t="s">
        <v>144</v>
      </c>
      <c r="B146" s="100"/>
      <c r="C146" s="100"/>
      <c r="D146" s="100"/>
      <c r="E146" s="100"/>
      <c r="F146" s="100"/>
      <c r="G146" s="100"/>
      <c r="H146" s="100"/>
      <c r="I146" s="100"/>
      <c r="J146" s="0"/>
      <c r="K146" s="0"/>
      <c r="L146" s="0"/>
      <c r="M146" s="0"/>
    </row>
    <row r="147" customFormat="false" ht="11.25" hidden="false" customHeight="true" outlineLevel="0" collapsed="false">
      <c r="A147" s="101" t="s">
        <v>145</v>
      </c>
      <c r="B147" s="101"/>
      <c r="C147" s="101"/>
      <c r="D147" s="101"/>
      <c r="E147" s="101"/>
      <c r="F147" s="101"/>
      <c r="G147" s="101"/>
      <c r="H147" s="101"/>
      <c r="I147" s="13" t="s">
        <v>44</v>
      </c>
      <c r="J147" s="0"/>
      <c r="K147" s="0"/>
      <c r="L147" s="0"/>
      <c r="M147" s="0"/>
    </row>
    <row r="148" customFormat="false" ht="11.25" hidden="false" customHeight="true" outlineLevel="0" collapsed="false">
      <c r="A148" s="100" t="s">
        <v>7</v>
      </c>
      <c r="B148" s="102" t="s">
        <v>146</v>
      </c>
      <c r="C148" s="102"/>
      <c r="D148" s="102"/>
      <c r="E148" s="102"/>
      <c r="F148" s="102"/>
      <c r="G148" s="102"/>
      <c r="H148" s="102"/>
      <c r="I148" s="51" t="n">
        <f aca="false">I41</f>
        <v>974.08</v>
      </c>
      <c r="J148" s="0"/>
      <c r="K148" s="0"/>
      <c r="L148" s="0"/>
      <c r="M148" s="0"/>
    </row>
    <row r="149" customFormat="false" ht="11.25" hidden="false" customHeight="true" outlineLevel="0" collapsed="false">
      <c r="A149" s="100" t="s">
        <v>9</v>
      </c>
      <c r="B149" s="102" t="s">
        <v>147</v>
      </c>
      <c r="C149" s="102"/>
      <c r="D149" s="102"/>
      <c r="E149" s="102"/>
      <c r="F149" s="102"/>
      <c r="G149" s="102"/>
      <c r="H149" s="102"/>
      <c r="I149" s="51" t="n">
        <f aca="false">I53</f>
        <v>475.68</v>
      </c>
      <c r="J149" s="0"/>
      <c r="K149" s="0"/>
      <c r="L149" s="0"/>
      <c r="M149" s="0"/>
    </row>
    <row r="150" customFormat="false" ht="11.25" hidden="false" customHeight="true" outlineLevel="0" collapsed="false">
      <c r="A150" s="100" t="s">
        <v>12</v>
      </c>
      <c r="B150" s="102" t="s">
        <v>148</v>
      </c>
      <c r="C150" s="102"/>
      <c r="D150" s="102"/>
      <c r="E150" s="102"/>
      <c r="F150" s="102"/>
      <c r="G150" s="102"/>
      <c r="H150" s="102"/>
      <c r="I150" s="51" t="n">
        <f aca="false">I63</f>
        <v>527.94</v>
      </c>
      <c r="J150" s="0"/>
      <c r="K150" s="0"/>
      <c r="L150" s="0"/>
      <c r="M150" s="0"/>
    </row>
    <row r="151" customFormat="false" ht="11.25" hidden="false" customHeight="true" outlineLevel="0" collapsed="false">
      <c r="A151" s="100" t="s">
        <v>15</v>
      </c>
      <c r="B151" s="102" t="s">
        <v>119</v>
      </c>
      <c r="C151" s="102"/>
      <c r="D151" s="102"/>
      <c r="E151" s="102"/>
      <c r="F151" s="102"/>
      <c r="G151" s="102"/>
      <c r="H151" s="102"/>
      <c r="I151" s="51" t="n">
        <f aca="false">I121</f>
        <v>741.63</v>
      </c>
      <c r="J151" s="0"/>
      <c r="K151" s="0"/>
      <c r="L151" s="0"/>
      <c r="M151" s="0"/>
    </row>
    <row r="152" customFormat="false" ht="11.25" hidden="false" customHeight="true" outlineLevel="0" collapsed="false">
      <c r="A152" s="103" t="s">
        <v>149</v>
      </c>
      <c r="B152" s="103"/>
      <c r="C152" s="103"/>
      <c r="D152" s="103"/>
      <c r="E152" s="103"/>
      <c r="F152" s="103"/>
      <c r="G152" s="103"/>
      <c r="H152" s="103"/>
      <c r="I152" s="58" t="n">
        <f aca="false">SUM(I148:I151)</f>
        <v>2719.33</v>
      </c>
      <c r="J152" s="0"/>
      <c r="K152" s="0"/>
      <c r="L152" s="0"/>
      <c r="M152" s="0"/>
    </row>
    <row r="153" customFormat="false" ht="11.25" hidden="false" customHeight="true" outlineLevel="0" collapsed="false">
      <c r="A153" s="104" t="s">
        <v>79</v>
      </c>
      <c r="B153" s="102" t="s">
        <v>150</v>
      </c>
      <c r="C153" s="102"/>
      <c r="D153" s="102"/>
      <c r="E153" s="102"/>
      <c r="F153" s="102"/>
      <c r="G153" s="102"/>
      <c r="H153" s="102"/>
      <c r="I153" s="51" t="n">
        <f aca="false">I137</f>
        <v>824.43</v>
      </c>
      <c r="J153" s="0"/>
      <c r="K153" s="0"/>
      <c r="L153" s="0"/>
      <c r="M153" s="0"/>
    </row>
    <row r="154" customFormat="false" ht="11.25" hidden="false" customHeight="true" outlineLevel="0" collapsed="false">
      <c r="A154" s="103" t="s">
        <v>151</v>
      </c>
      <c r="B154" s="103"/>
      <c r="C154" s="103"/>
      <c r="D154" s="103"/>
      <c r="E154" s="103"/>
      <c r="F154" s="103"/>
      <c r="G154" s="103"/>
      <c r="H154" s="103"/>
      <c r="I154" s="58" t="n">
        <f aca="false">SUM(I152:I153)</f>
        <v>3543.76</v>
      </c>
      <c r="J154" s="0"/>
      <c r="K154" s="0"/>
      <c r="L154" s="0"/>
      <c r="M154" s="0"/>
    </row>
    <row r="155" customFormat="false" ht="11.25" hidden="false" customHeight="false" outlineLevel="0" collapsed="false">
      <c r="A155" s="105"/>
      <c r="B155" s="105"/>
      <c r="C155" s="105"/>
      <c r="D155" s="105"/>
      <c r="E155" s="105"/>
      <c r="F155" s="105"/>
      <c r="G155" s="105"/>
      <c r="H155" s="106"/>
      <c r="I155" s="107"/>
      <c r="J155" s="0"/>
      <c r="K155" s="0"/>
      <c r="L155" s="0"/>
      <c r="M155" s="0"/>
    </row>
    <row r="156" customFormat="false" ht="11.25" hidden="false" customHeight="true" outlineLevel="0" collapsed="false">
      <c r="A156" s="108" t="s">
        <v>152</v>
      </c>
      <c r="B156" s="108"/>
      <c r="C156" s="108"/>
      <c r="D156" s="108"/>
      <c r="E156" s="108"/>
      <c r="F156" s="108"/>
      <c r="G156" s="108"/>
      <c r="H156" s="108"/>
      <c r="I156" s="108"/>
      <c r="J156" s="0"/>
      <c r="K156" s="0"/>
      <c r="L156" s="0"/>
      <c r="M156" s="0"/>
    </row>
    <row r="157" customFormat="false" ht="13.8" hidden="false" customHeight="false" outlineLevel="0" collapsed="false">
      <c r="A157" s="109" t="s">
        <v>153</v>
      </c>
      <c r="B157" s="109"/>
      <c r="C157" s="109"/>
      <c r="D157" s="109"/>
      <c r="E157" s="109"/>
      <c r="F157" s="109"/>
      <c r="G157" s="109"/>
      <c r="H157" s="109"/>
      <c r="I157" s="109"/>
      <c r="J157" s="0"/>
      <c r="K157" s="0"/>
      <c r="L157" s="0"/>
      <c r="M157" s="0"/>
    </row>
    <row r="158" customFormat="false" ht="11.25" hidden="false" customHeight="false" outlineLevel="0" collapsed="false">
      <c r="A158" s="110"/>
      <c r="B158" s="110"/>
      <c r="C158" s="110"/>
      <c r="D158" s="110"/>
      <c r="E158" s="110"/>
      <c r="F158" s="110"/>
      <c r="G158" s="110"/>
      <c r="H158" s="110"/>
      <c r="I158" s="111"/>
      <c r="J158" s="0"/>
      <c r="K158" s="0"/>
      <c r="L158" s="0"/>
      <c r="M158" s="0"/>
    </row>
    <row r="159" customFormat="false" ht="11.25" hidden="false" customHeight="true" outlineLevel="0" collapsed="false">
      <c r="A159" s="105" t="s">
        <v>154</v>
      </c>
      <c r="B159" s="105"/>
      <c r="C159" s="105"/>
      <c r="D159" s="105"/>
      <c r="E159" s="105"/>
      <c r="F159" s="105"/>
      <c r="G159" s="105"/>
      <c r="H159" s="105"/>
      <c r="I159" s="105"/>
      <c r="J159" s="0"/>
      <c r="K159" s="0"/>
      <c r="L159" s="0"/>
      <c r="M159" s="0"/>
    </row>
    <row r="160" customFormat="false" ht="32.75" hidden="false" customHeight="true" outlineLevel="0" collapsed="false">
      <c r="A160" s="112" t="s">
        <v>155</v>
      </c>
      <c r="B160" s="112"/>
      <c r="C160" s="112"/>
      <c r="D160" s="112"/>
      <c r="E160" s="112"/>
      <c r="F160" s="112"/>
      <c r="G160" s="112"/>
      <c r="H160" s="112"/>
      <c r="I160" s="112"/>
      <c r="J160" s="0"/>
      <c r="K160" s="0"/>
      <c r="L160" s="0"/>
      <c r="M160" s="0"/>
    </row>
    <row r="161" customFormat="false" ht="25.85" hidden="false" customHeight="true" outlineLevel="0" collapsed="false">
      <c r="A161" s="13" t="s">
        <v>156</v>
      </c>
      <c r="B161" s="13"/>
      <c r="C161" s="13" t="s">
        <v>157</v>
      </c>
      <c r="D161" s="13"/>
      <c r="E161" s="13" t="s">
        <v>158</v>
      </c>
      <c r="F161" s="13"/>
      <c r="G161" s="13" t="s">
        <v>159</v>
      </c>
      <c r="H161" s="13"/>
      <c r="I161" s="13"/>
      <c r="J161" s="0"/>
      <c r="K161" s="0"/>
      <c r="L161" s="0"/>
      <c r="M161" s="0"/>
    </row>
    <row r="162" customFormat="false" ht="11.25" hidden="false" customHeight="true" outlineLevel="0" collapsed="false">
      <c r="A162" s="113" t="s">
        <v>160</v>
      </c>
      <c r="B162" s="113"/>
      <c r="C162" s="84" t="n">
        <f aca="false">1/(17*390.18)</f>
        <v>0.000150759981064546</v>
      </c>
      <c r="D162" s="84"/>
      <c r="E162" s="114" t="n">
        <v>3972.17</v>
      </c>
      <c r="F162" s="114"/>
      <c r="G162" s="115" t="n">
        <f aca="false">C162*E162</f>
        <v>0.598844273985158</v>
      </c>
      <c r="H162" s="115"/>
      <c r="I162" s="115"/>
      <c r="J162" s="0"/>
      <c r="K162" s="0"/>
      <c r="L162" s="0"/>
      <c r="M162" s="0"/>
    </row>
    <row r="163" customFormat="false" ht="11.25" hidden="false" customHeight="true" outlineLevel="0" collapsed="false">
      <c r="A163" s="113" t="s">
        <v>161</v>
      </c>
      <c r="B163" s="113"/>
      <c r="C163" s="84" t="s">
        <v>162</v>
      </c>
      <c r="D163" s="84"/>
      <c r="E163" s="116" t="n">
        <f aca="false">I154</f>
        <v>3543.76</v>
      </c>
      <c r="F163" s="116"/>
      <c r="G163" s="117" t="n">
        <f aca="false">ROUND((1/390.18)*E163,2)</f>
        <v>9.08</v>
      </c>
      <c r="H163" s="117"/>
      <c r="I163" s="117"/>
      <c r="J163" s="0"/>
      <c r="K163" s="0"/>
      <c r="M163" s="0"/>
    </row>
    <row r="164" customFormat="false" ht="11.25" hidden="false" customHeight="true" outlineLevel="0" collapsed="false">
      <c r="A164" s="118" t="s">
        <v>87</v>
      </c>
      <c r="B164" s="118"/>
      <c r="C164" s="118"/>
      <c r="D164" s="118"/>
      <c r="E164" s="118"/>
      <c r="F164" s="118"/>
      <c r="G164" s="117" t="n">
        <f aca="false">SUM(G162+G163)</f>
        <v>9.67884427398516</v>
      </c>
      <c r="H164" s="117"/>
      <c r="I164" s="117"/>
      <c r="J164" s="0"/>
      <c r="K164" s="0"/>
      <c r="M164" s="0"/>
    </row>
    <row r="165" customFormat="false" ht="13.8" hidden="false" customHeight="false" outlineLevel="0" collapsed="false">
      <c r="A165" s="32"/>
      <c r="B165" s="32"/>
      <c r="C165" s="32"/>
      <c r="D165" s="32"/>
      <c r="E165" s="32"/>
      <c r="F165" s="32"/>
      <c r="G165" s="32"/>
      <c r="H165" s="32"/>
      <c r="I165" s="32"/>
      <c r="J165" s="0"/>
      <c r="K165" s="0"/>
      <c r="M165" s="0"/>
    </row>
    <row r="166" customFormat="false" ht="11.25" hidden="false" customHeight="true" outlineLevel="0" collapsed="false">
      <c r="A166" s="119" t="s">
        <v>163</v>
      </c>
      <c r="B166" s="119"/>
      <c r="C166" s="120" t="n">
        <f aca="false">1/(17*595.79)</f>
        <v>9.87319851151659E-005</v>
      </c>
      <c r="D166" s="120"/>
      <c r="E166" s="121" t="n">
        <f aca="false">E162</f>
        <v>3972.17</v>
      </c>
      <c r="F166" s="121"/>
      <c r="G166" s="115" t="n">
        <f aca="false">C166*E166</f>
        <v>0.392180229314908</v>
      </c>
      <c r="H166" s="115"/>
      <c r="I166" s="115"/>
      <c r="J166" s="0"/>
      <c r="K166" s="0"/>
      <c r="M166" s="0"/>
    </row>
    <row r="167" customFormat="false" ht="11.25" hidden="false" customHeight="true" outlineLevel="0" collapsed="false">
      <c r="A167" s="113" t="s">
        <v>164</v>
      </c>
      <c r="B167" s="113"/>
      <c r="C167" s="84" t="s">
        <v>165</v>
      </c>
      <c r="D167" s="84"/>
      <c r="E167" s="114" t="n">
        <f aca="false">I154</f>
        <v>3543.76</v>
      </c>
      <c r="F167" s="114"/>
      <c r="G167" s="115" t="n">
        <f aca="false">ROUND((1/595.79)*E167,2)</f>
        <v>5.95</v>
      </c>
      <c r="H167" s="115"/>
      <c r="I167" s="115"/>
      <c r="J167" s="0"/>
      <c r="K167" s="0"/>
      <c r="M167" s="0"/>
    </row>
    <row r="168" customFormat="false" ht="11.25" hidden="false" customHeight="true" outlineLevel="0" collapsed="false">
      <c r="A168" s="122" t="s">
        <v>87</v>
      </c>
      <c r="B168" s="122"/>
      <c r="C168" s="122"/>
      <c r="D168" s="122"/>
      <c r="E168" s="122"/>
      <c r="F168" s="122"/>
      <c r="G168" s="117" t="n">
        <f aca="false">SUM(G166+G167)</f>
        <v>6.34218022931491</v>
      </c>
      <c r="H168" s="117"/>
      <c r="I168" s="117"/>
      <c r="J168" s="0"/>
      <c r="K168" s="0"/>
      <c r="M168" s="0"/>
    </row>
    <row r="169" customFormat="false" ht="13.8" hidden="false" customHeight="false" outlineLevel="0" collapsed="false">
      <c r="A169" s="32"/>
      <c r="B169" s="32"/>
      <c r="C169" s="32"/>
      <c r="D169" s="32"/>
      <c r="E169" s="32"/>
      <c r="F169" s="32"/>
      <c r="G169" s="32"/>
      <c r="H169" s="32"/>
      <c r="I169" s="32"/>
      <c r="J169" s="0"/>
      <c r="K169" s="0"/>
      <c r="M169" s="0"/>
    </row>
    <row r="170" customFormat="false" ht="11.25" hidden="false" customHeight="true" outlineLevel="0" collapsed="false">
      <c r="A170" s="119" t="s">
        <v>166</v>
      </c>
      <c r="B170" s="119"/>
      <c r="C170" s="120" t="n">
        <f aca="false">1/(17*659.67)</f>
        <v>8.91711452874387E-005</v>
      </c>
      <c r="D170" s="120"/>
      <c r="E170" s="120" t="n">
        <f aca="false">E162</f>
        <v>3972.17</v>
      </c>
      <c r="F170" s="120"/>
      <c r="G170" s="115" t="n">
        <f aca="false">C170*E170</f>
        <v>0.354202948176405</v>
      </c>
      <c r="H170" s="115"/>
      <c r="I170" s="115"/>
      <c r="J170" s="0"/>
      <c r="K170" s="0"/>
      <c r="M170" s="0"/>
    </row>
    <row r="171" customFormat="false" ht="11.25" hidden="false" customHeight="true" outlineLevel="0" collapsed="false">
      <c r="A171" s="113" t="s">
        <v>167</v>
      </c>
      <c r="B171" s="113"/>
      <c r="C171" s="84" t="s">
        <v>168</v>
      </c>
      <c r="D171" s="84"/>
      <c r="E171" s="116" t="n">
        <f aca="false">I154</f>
        <v>3543.76</v>
      </c>
      <c r="F171" s="116"/>
      <c r="G171" s="115" t="n">
        <f aca="false">ROUND((1/659.67)*E171,2)</f>
        <v>5.37</v>
      </c>
      <c r="H171" s="115"/>
      <c r="I171" s="115"/>
      <c r="J171" s="0"/>
      <c r="K171" s="0"/>
      <c r="M171" s="0"/>
    </row>
    <row r="172" customFormat="false" ht="11.25" hidden="false" customHeight="true" outlineLevel="0" collapsed="false">
      <c r="A172" s="122" t="s">
        <v>87</v>
      </c>
      <c r="B172" s="122"/>
      <c r="C172" s="122"/>
      <c r="D172" s="122"/>
      <c r="E172" s="122"/>
      <c r="F172" s="122"/>
      <c r="G172" s="117" t="n">
        <f aca="false">SUM(G170+G171)</f>
        <v>5.72420294817641</v>
      </c>
      <c r="H172" s="117"/>
      <c r="I172" s="117"/>
      <c r="J172" s="0"/>
      <c r="K172" s="0"/>
      <c r="M172" s="0"/>
    </row>
    <row r="173" customFormat="false" ht="23.25" hidden="false" customHeight="true" outlineLevel="0" collapsed="false">
      <c r="A173" s="123" t="s">
        <v>169</v>
      </c>
      <c r="B173" s="123"/>
      <c r="C173" s="123"/>
      <c r="D173" s="123"/>
      <c r="E173" s="123"/>
      <c r="F173" s="123"/>
      <c r="G173" s="123"/>
      <c r="H173" s="123"/>
      <c r="I173" s="123"/>
      <c r="J173" s="0"/>
      <c r="K173" s="0"/>
      <c r="M173" s="0"/>
    </row>
    <row r="174" customFormat="false" ht="11.25" hidden="false" customHeight="true" outlineLevel="0" collapsed="false">
      <c r="A174" s="13" t="s">
        <v>170</v>
      </c>
      <c r="B174" s="13"/>
      <c r="C174" s="13" t="s">
        <v>171</v>
      </c>
      <c r="D174" s="13"/>
      <c r="E174" s="13" t="s">
        <v>172</v>
      </c>
      <c r="F174" s="13"/>
      <c r="G174" s="13" t="s">
        <v>159</v>
      </c>
      <c r="H174" s="13"/>
      <c r="I174" s="13"/>
      <c r="J174" s="0"/>
      <c r="K174" s="0"/>
      <c r="M174" s="0"/>
    </row>
    <row r="175" customFormat="false" ht="50.25" hidden="false" customHeight="true" outlineLevel="0" collapsed="false">
      <c r="A175" s="14" t="s">
        <v>173</v>
      </c>
      <c r="B175" s="14"/>
      <c r="C175" s="124" t="n">
        <f aca="false">1/(17*780.35)</f>
        <v>7.53809565089571E-005</v>
      </c>
      <c r="D175" s="124"/>
      <c r="E175" s="114" t="n">
        <f aca="false">E162</f>
        <v>3972.17</v>
      </c>
      <c r="F175" s="114"/>
      <c r="G175" s="114" t="n">
        <f aca="false">C175*E175</f>
        <v>0.299425974016184</v>
      </c>
      <c r="H175" s="114"/>
      <c r="I175" s="114"/>
      <c r="K175" s="0"/>
      <c r="M175" s="0"/>
    </row>
    <row r="176" customFormat="false" ht="51" hidden="false" customHeight="true" outlineLevel="0" collapsed="false">
      <c r="A176" s="14" t="s">
        <v>173</v>
      </c>
      <c r="B176" s="14"/>
      <c r="C176" s="125" t="s">
        <v>174</v>
      </c>
      <c r="D176" s="125"/>
      <c r="E176" s="114" t="n">
        <f aca="false">I154</f>
        <v>3543.76</v>
      </c>
      <c r="F176" s="114"/>
      <c r="G176" s="126" t="n">
        <f aca="false">ROUND((1/780.35)*E176,2)</f>
        <v>4.54</v>
      </c>
      <c r="H176" s="126"/>
      <c r="I176" s="126"/>
      <c r="K176" s="0"/>
      <c r="M176" s="0"/>
    </row>
    <row r="177" customFormat="false" ht="11.25" hidden="false" customHeight="true" outlineLevel="0" collapsed="false">
      <c r="A177" s="118" t="s">
        <v>87</v>
      </c>
      <c r="B177" s="118"/>
      <c r="C177" s="118"/>
      <c r="D177" s="118"/>
      <c r="E177" s="118"/>
      <c r="F177" s="118"/>
      <c r="G177" s="117" t="n">
        <f aca="false">SUM(G175+G176)</f>
        <v>4.83942597401618</v>
      </c>
      <c r="H177" s="117"/>
      <c r="I177" s="117"/>
      <c r="K177" s="0"/>
      <c r="M177" s="0"/>
    </row>
    <row r="178" customFormat="false" ht="13.8" hidden="false" customHeight="true" outlineLevel="0" collapsed="false">
      <c r="A178" s="127" t="s">
        <v>175</v>
      </c>
      <c r="B178" s="127"/>
      <c r="C178" s="127"/>
      <c r="D178" s="127"/>
      <c r="E178" s="127"/>
      <c r="F178" s="127"/>
      <c r="G178" s="127"/>
      <c r="H178" s="127"/>
      <c r="I178" s="127"/>
      <c r="K178" s="0"/>
      <c r="M178" s="0"/>
    </row>
    <row r="179" customFormat="false" ht="27.75" hidden="false" customHeight="true" outlineLevel="0" collapsed="false">
      <c r="A179" s="128" t="s">
        <v>176</v>
      </c>
      <c r="B179" s="128"/>
      <c r="C179" s="129" t="n">
        <f aca="false">1/(17*3300)</f>
        <v>1.7825311942959E-005</v>
      </c>
      <c r="D179" s="129"/>
      <c r="E179" s="121" t="n">
        <f aca="false">E162</f>
        <v>3972.17</v>
      </c>
      <c r="F179" s="121"/>
      <c r="G179" s="114" t="n">
        <f aca="false">E179*C179</f>
        <v>0.0708051693404635</v>
      </c>
      <c r="H179" s="114"/>
      <c r="I179" s="114"/>
      <c r="K179" s="0"/>
      <c r="M179" s="0"/>
    </row>
    <row r="180" customFormat="false" ht="25.5" hidden="false" customHeight="true" outlineLevel="0" collapsed="false">
      <c r="A180" s="14" t="s">
        <v>177</v>
      </c>
      <c r="B180" s="14"/>
      <c r="C180" s="125" t="s">
        <v>178</v>
      </c>
      <c r="D180" s="125"/>
      <c r="E180" s="114" t="n">
        <f aca="false">I154</f>
        <v>3543.76</v>
      </c>
      <c r="F180" s="114"/>
      <c r="G180" s="114" t="n">
        <f aca="false">ROUND((1/3300)*E180,2)</f>
        <v>1.07</v>
      </c>
      <c r="H180" s="114"/>
      <c r="I180" s="114"/>
      <c r="K180" s="0"/>
      <c r="M180" s="0"/>
    </row>
    <row r="181" customFormat="false" ht="11.25" hidden="false" customHeight="true" outlineLevel="0" collapsed="false">
      <c r="A181" s="118" t="s">
        <v>87</v>
      </c>
      <c r="B181" s="118"/>
      <c r="C181" s="118"/>
      <c r="D181" s="118"/>
      <c r="E181" s="118"/>
      <c r="F181" s="118"/>
      <c r="G181" s="117" t="n">
        <f aca="false">SUM(G179+G180)</f>
        <v>1.14080516934046</v>
      </c>
      <c r="H181" s="117"/>
      <c r="I181" s="117"/>
      <c r="K181" s="0"/>
      <c r="M181" s="0"/>
    </row>
    <row r="182" customFormat="false" ht="13.8" hidden="false" customHeight="false" outlineLevel="0" collapsed="false">
      <c r="A182" s="130" t="s">
        <v>179</v>
      </c>
      <c r="B182" s="130"/>
      <c r="C182" s="130"/>
      <c r="D182" s="130"/>
      <c r="E182" s="130"/>
      <c r="F182" s="130"/>
      <c r="G182" s="130"/>
      <c r="H182" s="130"/>
      <c r="I182" s="130"/>
      <c r="K182" s="0"/>
      <c r="M182" s="0"/>
    </row>
    <row r="183" customFormat="false" ht="11.25" hidden="false" customHeight="false" outlineLevel="0" collapsed="false">
      <c r="A183" s="130"/>
      <c r="B183" s="130"/>
      <c r="C183" s="130"/>
      <c r="D183" s="130"/>
      <c r="E183" s="130"/>
      <c r="F183" s="130"/>
      <c r="G183" s="130"/>
      <c r="H183" s="130"/>
      <c r="I183" s="130"/>
      <c r="K183" s="0"/>
      <c r="M183" s="0"/>
    </row>
    <row r="184" customFormat="false" ht="22.5" hidden="false" customHeight="true" outlineLevel="0" collapsed="false">
      <c r="A184" s="131" t="s">
        <v>180</v>
      </c>
      <c r="B184" s="131"/>
      <c r="C184" s="131"/>
      <c r="D184" s="34" t="s">
        <v>181</v>
      </c>
      <c r="E184" s="34"/>
      <c r="F184" s="34" t="s">
        <v>182</v>
      </c>
      <c r="G184" s="132" t="s">
        <v>183</v>
      </c>
      <c r="H184" s="132"/>
      <c r="I184" s="132"/>
      <c r="K184" s="0"/>
      <c r="M184" s="0"/>
    </row>
    <row r="185" customFormat="false" ht="13.8" hidden="false" customHeight="false" outlineLevel="0" collapsed="false">
      <c r="A185" s="130" t="s">
        <v>184</v>
      </c>
      <c r="B185" s="130"/>
      <c r="C185" s="130"/>
      <c r="D185" s="133" t="n">
        <f aca="false">G164</f>
        <v>9.67884427398516</v>
      </c>
      <c r="E185" s="133"/>
      <c r="F185" s="134" t="n">
        <f aca="false">H14</f>
        <v>2827.54</v>
      </c>
      <c r="G185" s="51" t="n">
        <f aca="false">ROUND(D185*F185,2)</f>
        <v>27367.32</v>
      </c>
      <c r="H185" s="51"/>
      <c r="I185" s="51"/>
      <c r="K185" s="0"/>
      <c r="M185" s="0"/>
    </row>
    <row r="186" customFormat="false" ht="11.25" hidden="false" customHeight="false" outlineLevel="0" collapsed="false">
      <c r="A186" s="130" t="s">
        <v>185</v>
      </c>
      <c r="B186" s="130"/>
      <c r="C186" s="130"/>
      <c r="D186" s="133" t="n">
        <f aca="false">G168</f>
        <v>6.34218022931491</v>
      </c>
      <c r="E186" s="133"/>
      <c r="F186" s="134" t="n">
        <f aca="false">H15</f>
        <v>585.86</v>
      </c>
      <c r="G186" s="51" t="n">
        <f aca="false">ROUND(D186*F186,2)</f>
        <v>3715.63</v>
      </c>
      <c r="H186" s="51"/>
      <c r="I186" s="51"/>
      <c r="K186" s="0"/>
      <c r="M186" s="0"/>
    </row>
    <row r="187" customFormat="false" ht="11.25" hidden="false" customHeight="false" outlineLevel="0" collapsed="false">
      <c r="A187" s="130" t="s">
        <v>186</v>
      </c>
      <c r="B187" s="130"/>
      <c r="C187" s="130"/>
      <c r="D187" s="133" t="n">
        <f aca="false">G172</f>
        <v>5.72420294817641</v>
      </c>
      <c r="E187" s="133"/>
      <c r="F187" s="134" t="n">
        <f aca="false">H16</f>
        <v>1454.15</v>
      </c>
      <c r="G187" s="51" t="n">
        <f aca="false">ROUND(D187*F187,2)</f>
        <v>8323.85</v>
      </c>
      <c r="H187" s="51"/>
      <c r="I187" s="51"/>
      <c r="K187" s="0"/>
      <c r="M187" s="0"/>
    </row>
    <row r="188" customFormat="false" ht="11.25" hidden="false" customHeight="true" outlineLevel="0" collapsed="false">
      <c r="A188" s="135" t="s">
        <v>25</v>
      </c>
      <c r="B188" s="135"/>
      <c r="C188" s="135"/>
      <c r="D188" s="135"/>
      <c r="E188" s="135"/>
      <c r="F188" s="136" t="n">
        <f aca="false">H17</f>
        <v>4867.55</v>
      </c>
      <c r="G188" s="19" t="n">
        <f aca="false">SUM(G185:H187)</f>
        <v>39406.8</v>
      </c>
      <c r="H188" s="19"/>
      <c r="I188" s="19"/>
      <c r="K188" s="0"/>
      <c r="M188" s="0"/>
    </row>
    <row r="189" customFormat="false" ht="11.25" hidden="false" customHeight="false" outlineLevel="0" collapsed="false">
      <c r="A189" s="137"/>
      <c r="B189" s="137"/>
      <c r="C189" s="137"/>
      <c r="D189" s="137"/>
      <c r="E189" s="137"/>
      <c r="F189" s="137"/>
      <c r="G189" s="137"/>
      <c r="H189" s="137"/>
      <c r="I189" s="137"/>
      <c r="K189" s="0"/>
      <c r="M189" s="0"/>
    </row>
    <row r="190" customFormat="false" ht="11.25" hidden="false" customHeight="true" outlineLevel="0" collapsed="false">
      <c r="A190" s="138" t="s">
        <v>187</v>
      </c>
      <c r="B190" s="138"/>
      <c r="C190" s="138"/>
      <c r="D190" s="139" t="n">
        <f aca="false">G177</f>
        <v>4.83942597401618</v>
      </c>
      <c r="E190" s="139"/>
      <c r="F190" s="140" t="n">
        <f aca="false">H19</f>
        <v>4713.28</v>
      </c>
      <c r="G190" s="51" t="n">
        <f aca="false">ROUND(D190*F190,2)</f>
        <v>22809.57</v>
      </c>
      <c r="H190" s="51"/>
      <c r="I190" s="51" t="n">
        <f aca="false">SUM(G190:H190)</f>
        <v>22809.57</v>
      </c>
      <c r="K190" s="0"/>
      <c r="M190" s="0"/>
    </row>
    <row r="191" customFormat="false" ht="11.25" hidden="false" customHeight="true" outlineLevel="0" collapsed="false">
      <c r="A191" s="135" t="s">
        <v>27</v>
      </c>
      <c r="B191" s="135"/>
      <c r="C191" s="135"/>
      <c r="D191" s="135"/>
      <c r="E191" s="135"/>
      <c r="F191" s="141" t="n">
        <f aca="false">H20</f>
        <v>4713.28</v>
      </c>
      <c r="G191" s="19" t="n">
        <f aca="false">SUM(G190:G190)</f>
        <v>22809.57</v>
      </c>
      <c r="H191" s="19"/>
      <c r="I191" s="19" t="n">
        <f aca="false">SUM(G191:H191)</f>
        <v>22809.57</v>
      </c>
      <c r="K191" s="0"/>
      <c r="M191" s="0"/>
    </row>
    <row r="192" customFormat="false" ht="11.25" hidden="false" customHeight="false" outlineLevel="0" collapsed="false">
      <c r="A192" s="142"/>
      <c r="B192" s="142"/>
      <c r="C192" s="142"/>
      <c r="D192" s="142"/>
      <c r="E192" s="142"/>
      <c r="F192" s="142"/>
      <c r="G192" s="142"/>
      <c r="H192" s="142"/>
      <c r="I192" s="142"/>
      <c r="K192" s="0"/>
      <c r="M192" s="0"/>
    </row>
    <row r="193" customFormat="false" ht="26.25" hidden="false" customHeight="true" outlineLevel="0" collapsed="false">
      <c r="A193" s="143" t="s">
        <v>188</v>
      </c>
      <c r="B193" s="143"/>
      <c r="C193" s="143"/>
      <c r="D193" s="139" t="n">
        <f aca="false">G181</f>
        <v>1.14080516934046</v>
      </c>
      <c r="E193" s="139"/>
      <c r="F193" s="144" t="n">
        <f aca="false">H22</f>
        <v>2420.82</v>
      </c>
      <c r="G193" s="51" t="n">
        <f aca="false">ROUND(D193*F193,2)</f>
        <v>2761.68</v>
      </c>
      <c r="H193" s="51"/>
      <c r="I193" s="51"/>
      <c r="K193" s="0"/>
      <c r="M193" s="0"/>
    </row>
    <row r="194" customFormat="false" ht="11.25" hidden="false" customHeight="true" outlineLevel="0" collapsed="false">
      <c r="A194" s="135" t="s">
        <v>189</v>
      </c>
      <c r="B194" s="135"/>
      <c r="C194" s="135"/>
      <c r="D194" s="135"/>
      <c r="E194" s="135"/>
      <c r="F194" s="136" t="n">
        <f aca="false">H23</f>
        <v>2420.82</v>
      </c>
      <c r="G194" s="19" t="n">
        <f aca="false">SUM(G193:H193)</f>
        <v>2761.68</v>
      </c>
      <c r="H194" s="19"/>
      <c r="I194" s="19"/>
      <c r="K194" s="0"/>
      <c r="M194" s="0"/>
    </row>
    <row r="195" customFormat="false" ht="11.25" hidden="false" customHeight="true" outlineLevel="0" collapsed="false">
      <c r="A195" s="145" t="s">
        <v>190</v>
      </c>
      <c r="B195" s="145"/>
      <c r="C195" s="145"/>
      <c r="D195" s="145"/>
      <c r="E195" s="145"/>
      <c r="F195" s="146"/>
      <c r="G195" s="147" t="n">
        <f aca="false">G188+G191+G194</f>
        <v>64978.05</v>
      </c>
      <c r="H195" s="147"/>
      <c r="I195" s="147"/>
      <c r="K195" s="0"/>
      <c r="M195" s="0"/>
    </row>
    <row r="196" customFormat="false" ht="11.25" hidden="false" customHeight="false" outlineLevel="0" collapsed="false">
      <c r="A196" s="148"/>
      <c r="B196" s="148"/>
      <c r="C196" s="148"/>
      <c r="D196" s="148"/>
      <c r="E196" s="148"/>
      <c r="F196" s="148"/>
      <c r="G196" s="148"/>
      <c r="H196" s="148"/>
      <c r="I196" s="148"/>
      <c r="K196" s="0"/>
      <c r="M196" s="0"/>
    </row>
    <row r="197" customFormat="false" ht="11.25" hidden="false" customHeight="true" outlineLevel="0" collapsed="false">
      <c r="A197" s="11" t="s">
        <v>191</v>
      </c>
      <c r="B197" s="11"/>
      <c r="C197" s="11"/>
      <c r="D197" s="11"/>
      <c r="E197" s="11"/>
      <c r="F197" s="11"/>
      <c r="G197" s="149" t="n">
        <f aca="false">G195</f>
        <v>64978.05</v>
      </c>
      <c r="H197" s="149"/>
      <c r="I197" s="149"/>
      <c r="K197" s="0"/>
      <c r="M197" s="0"/>
    </row>
    <row r="198" customFormat="false" ht="11.25" hidden="false" customHeight="false" outlineLevel="0" collapsed="false">
      <c r="A198" s="150"/>
      <c r="B198" s="150"/>
      <c r="C198" s="150"/>
      <c r="D198" s="150"/>
      <c r="E198" s="150"/>
      <c r="F198" s="150"/>
      <c r="G198" s="150"/>
      <c r="H198" s="150"/>
      <c r="I198" s="150"/>
      <c r="K198" s="0"/>
      <c r="M198" s="0"/>
    </row>
    <row r="199" customFormat="false" ht="11.25" hidden="false" customHeight="true" outlineLevel="0" collapsed="false">
      <c r="A199" s="11" t="s">
        <v>192</v>
      </c>
      <c r="B199" s="11"/>
      <c r="C199" s="11"/>
      <c r="D199" s="11"/>
      <c r="E199" s="11"/>
      <c r="F199" s="11"/>
      <c r="G199" s="151" t="n">
        <f aca="false">$H$11</f>
        <v>12</v>
      </c>
      <c r="H199" s="151"/>
      <c r="I199" s="151"/>
      <c r="K199" s="0"/>
      <c r="M199" s="0"/>
    </row>
    <row r="200" customFormat="false" ht="11.25" hidden="false" customHeight="false" outlineLevel="0" collapsed="false">
      <c r="A200" s="152"/>
      <c r="B200" s="152"/>
      <c r="C200" s="152"/>
      <c r="D200" s="152"/>
      <c r="E200" s="152"/>
      <c r="F200" s="152"/>
      <c r="G200" s="152"/>
      <c r="H200" s="152"/>
      <c r="I200" s="152"/>
      <c r="K200" s="0"/>
      <c r="M200" s="0"/>
    </row>
    <row r="201" customFormat="false" ht="11.25" hidden="false" customHeight="true" outlineLevel="0" collapsed="false">
      <c r="A201" s="55" t="s">
        <v>193</v>
      </c>
      <c r="B201" s="55"/>
      <c r="C201" s="55"/>
      <c r="D201" s="55"/>
      <c r="E201" s="55"/>
      <c r="F201" s="55"/>
      <c r="G201" s="153" t="n">
        <f aca="false">ROUND(G195*G199,2)</f>
        <v>779736.6</v>
      </c>
      <c r="H201" s="153"/>
      <c r="I201" s="153"/>
      <c r="K201" s="0"/>
      <c r="M201" s="154"/>
    </row>
    <row r="202" customFormat="false" ht="11.25" hidden="false" customHeight="false" outlineLevel="0" collapsed="false">
      <c r="A202" s="155"/>
      <c r="B202" s="155"/>
      <c r="C202" s="155"/>
      <c r="D202" s="155"/>
      <c r="E202" s="155"/>
      <c r="F202" s="155"/>
      <c r="G202" s="155"/>
      <c r="H202" s="155"/>
      <c r="I202" s="155"/>
      <c r="K202" s="0"/>
    </row>
    <row r="203" customFormat="false" ht="11.25" hidden="false" customHeight="false" outlineLevel="0" collapsed="false">
      <c r="A203" s="0"/>
      <c r="B203" s="0"/>
      <c r="C203" s="0"/>
    </row>
    <row r="204" customFormat="false" ht="12.8" hidden="false" customHeight="false" outlineLevel="0" collapsed="false">
      <c r="A204" s="156" t="s">
        <v>194</v>
      </c>
      <c r="B204" s="156"/>
      <c r="C204" s="156"/>
    </row>
    <row r="205" customFormat="false" ht="11.25" hidden="false" customHeight="false" outlineLevel="0" collapsed="false">
      <c r="A205" s="0"/>
      <c r="B205" s="0"/>
    </row>
    <row r="206" customFormat="false" ht="12.85" hidden="false" customHeight="false" outlineLevel="0" collapsed="false">
      <c r="A206" s="0"/>
      <c r="B206" s="0"/>
    </row>
    <row r="207" customFormat="false" ht="12.85" hidden="false" customHeight="false" outlineLevel="0" collapsed="false">
      <c r="A207" s="156" t="s">
        <v>195</v>
      </c>
      <c r="B207" s="156"/>
    </row>
    <row r="208" customFormat="false" ht="12.85" hidden="false" customHeight="false" outlineLevel="0" collapsed="false">
      <c r="A208" s="156" t="s">
        <v>196</v>
      </c>
      <c r="B208" s="156"/>
    </row>
    <row r="1048484" customFormat="false" ht="12.85" hidden="false" customHeight="false" outlineLevel="0" collapsed="false"/>
    <row r="1048485" customFormat="false" ht="12.85" hidden="false" customHeight="false" outlineLevel="0" collapsed="false"/>
    <row r="1048486" customFormat="false" ht="12.85" hidden="false" customHeight="false" outlineLevel="0" collapsed="false"/>
    <row r="1048487" customFormat="false" ht="12.85" hidden="false" customHeight="false" outlineLevel="0" collapsed="false"/>
    <row r="1048488" customFormat="false" ht="12.85" hidden="false" customHeight="false" outlineLevel="0" collapsed="false"/>
    <row r="1048489" customFormat="false" ht="12.85" hidden="false" customHeight="false" outlineLevel="0" collapsed="false"/>
    <row r="1048490" customFormat="false" ht="12.85" hidden="false" customHeight="false" outlineLevel="0" collapsed="false"/>
    <row r="1048491" customFormat="false" ht="12.85" hidden="false" customHeight="false" outlineLevel="0" collapsed="false"/>
    <row r="1048492" customFormat="false" ht="12.85" hidden="false" customHeight="false" outlineLevel="0" collapsed="false"/>
    <row r="1048493" customFormat="false" ht="12.85" hidden="false" customHeight="false" outlineLevel="0" collapsed="false"/>
    <row r="1048494" customFormat="false" ht="12.85" hidden="false" customHeight="false" outlineLevel="0" collapsed="false"/>
    <row r="1048495" customFormat="false" ht="12.85" hidden="false" customHeight="false" outlineLevel="0" collapsed="false"/>
    <row r="1048496" customFormat="false" ht="12.85" hidden="false" customHeight="false" outlineLevel="0" collapsed="false"/>
    <row r="1048497" customFormat="false" ht="12.85" hidden="false" customHeight="false" outlineLevel="0" collapsed="false"/>
    <row r="1048498" customFormat="false" ht="12.85" hidden="false" customHeight="false" outlineLevel="0" collapsed="false"/>
    <row r="1048499" customFormat="false" ht="12.85" hidden="false" customHeight="false" outlineLevel="0" collapsed="false"/>
    <row r="1048500" customFormat="false" ht="12.85" hidden="false" customHeight="false" outlineLevel="0" collapsed="false"/>
    <row r="1048501" customFormat="false" ht="12.85" hidden="false" customHeight="false" outlineLevel="0" collapsed="false"/>
    <row r="1048502" customFormat="false" ht="12.85" hidden="false" customHeight="false" outlineLevel="0" collapsed="false"/>
    <row r="1048503" customFormat="false" ht="12.85" hidden="false" customHeight="false" outlineLevel="0" collapsed="false"/>
    <row r="1048504" customFormat="false" ht="12.85" hidden="false" customHeight="false" outlineLevel="0" collapsed="false"/>
    <row r="1048505" customFormat="false" ht="12.85" hidden="false" customHeight="false" outlineLevel="0" collapsed="false"/>
    <row r="1048506" customFormat="false" ht="12.85" hidden="false" customHeight="false" outlineLevel="0" collapsed="false"/>
    <row r="1048507" customFormat="false" ht="12.85" hidden="false" customHeight="false" outlineLevel="0" collapsed="false"/>
    <row r="1048508" customFormat="false" ht="12.85" hidden="false" customHeight="false" outlineLevel="0" collapsed="false"/>
    <row r="1048509" customFormat="false" ht="12.85" hidden="false" customHeight="false" outlineLevel="0" collapsed="false"/>
    <row r="1048510" customFormat="false" ht="12.85" hidden="false" customHeight="false" outlineLevel="0" collapsed="false"/>
    <row r="1048511" customFormat="false" ht="12.85" hidden="false" customHeight="false" outlineLevel="0" collapsed="false"/>
    <row r="1048512" customFormat="false" ht="12.85" hidden="false" customHeight="false" outlineLevel="0" collapsed="false"/>
    <row r="1048513" customFormat="false" ht="12.85" hidden="false" customHeight="false" outlineLevel="0" collapsed="false"/>
    <row r="1048514" customFormat="false" ht="12.85" hidden="false" customHeight="false" outlineLevel="0" collapsed="false"/>
    <row r="1048515" customFormat="false" ht="12.85" hidden="false" customHeight="false" outlineLevel="0" collapsed="false"/>
    <row r="1048516" customFormat="false" ht="12.85" hidden="false" customHeight="false" outlineLevel="0" collapsed="false"/>
    <row r="1048517" customFormat="false" ht="12.85" hidden="false" customHeight="false" outlineLevel="0" collapsed="false"/>
    <row r="1048518" customFormat="false" ht="12.85" hidden="false" customHeight="false" outlineLevel="0" collapsed="false"/>
    <row r="1048519" customFormat="false" ht="12.85" hidden="false" customHeight="false" outlineLevel="0" collapsed="false"/>
    <row r="1048520" customFormat="false" ht="12.85" hidden="false" customHeight="false" outlineLevel="0" collapsed="false"/>
    <row r="1048521" customFormat="false" ht="12.85" hidden="false" customHeight="false" outlineLevel="0" collapsed="false"/>
    <row r="1048522" customFormat="false" ht="12.85" hidden="false" customHeight="false" outlineLevel="0" collapsed="false"/>
    <row r="1048523" customFormat="false" ht="12.85" hidden="false" customHeight="false" outlineLevel="0" collapsed="false"/>
    <row r="1048524" customFormat="false" ht="12.85" hidden="false" customHeight="false" outlineLevel="0" collapsed="false"/>
    <row r="1048525" customFormat="false" ht="12.85" hidden="false" customHeight="false" outlineLevel="0" collapsed="false"/>
    <row r="1048526" customFormat="false" ht="12.85" hidden="false" customHeight="false" outlineLevel="0" collapsed="false"/>
    <row r="1048527" customFormat="false" ht="12.85" hidden="false" customHeight="false" outlineLevel="0" collapsed="false"/>
    <row r="1048528" customFormat="false" ht="12.85" hidden="false" customHeight="false" outlineLevel="0" collapsed="false"/>
    <row r="1048529" customFormat="false" ht="12.85" hidden="false" customHeight="false" outlineLevel="0" collapsed="false"/>
    <row r="1048530" customFormat="false" ht="12.85" hidden="false" customHeight="false" outlineLevel="0" collapsed="false"/>
    <row r="1048531" customFormat="false" ht="12.85" hidden="false" customHeight="false" outlineLevel="0" collapsed="false"/>
    <row r="1048532" customFormat="false" ht="12.85" hidden="false" customHeight="false" outlineLevel="0" collapsed="false"/>
    <row r="1048533" customFormat="false" ht="12.85" hidden="false" customHeight="false" outlineLevel="0" collapsed="false"/>
    <row r="1048534" customFormat="false" ht="12.85" hidden="false" customHeight="false" outlineLevel="0" collapsed="false"/>
    <row r="1048535" customFormat="false" ht="12.85" hidden="false" customHeight="false" outlineLevel="0" collapsed="false"/>
    <row r="1048536" customFormat="false" ht="12.85" hidden="false" customHeight="false" outlineLevel="0" collapsed="false"/>
    <row r="1048537" customFormat="false" ht="12.85" hidden="false" customHeight="false" outlineLevel="0" collapsed="false"/>
    <row r="1048538" customFormat="false" ht="12.85" hidden="false" customHeight="false" outlineLevel="0" collapsed="false"/>
    <row r="1048539" customFormat="false" ht="12.85" hidden="false" customHeight="false" outlineLevel="0" collapsed="false"/>
    <row r="1048540" customFormat="false" ht="12.85" hidden="false" customHeight="false" outlineLevel="0" collapsed="false"/>
    <row r="1048541" customFormat="false" ht="12.85" hidden="false" customHeight="false" outlineLevel="0" collapsed="false"/>
    <row r="1048542" customFormat="false" ht="12.85" hidden="false" customHeight="false" outlineLevel="0" collapsed="false"/>
    <row r="1048543" customFormat="false" ht="12.85" hidden="false" customHeight="false" outlineLevel="0" collapsed="false"/>
    <row r="1048544" customFormat="false" ht="12.85" hidden="false" customHeight="false" outlineLevel="0" collapsed="false"/>
    <row r="1048545" customFormat="false" ht="12.85" hidden="false" customHeight="false" outlineLevel="0" collapsed="false"/>
    <row r="1048546" customFormat="false" ht="12.85" hidden="false" customHeight="false" outlineLevel="0" collapsed="false"/>
    <row r="1048547" customFormat="false" ht="12.85" hidden="false" customHeight="false" outlineLevel="0" collapsed="false"/>
    <row r="1048548" customFormat="false" ht="12.85" hidden="false" customHeight="false" outlineLevel="0" collapsed="false"/>
    <row r="1048549" customFormat="false" ht="12.85" hidden="false" customHeight="false" outlineLevel="0" collapsed="false"/>
    <row r="1048550" customFormat="false" ht="12.85" hidden="false" customHeight="false" outlineLevel="0" collapsed="false"/>
    <row r="1048551" customFormat="false" ht="12.85" hidden="false" customHeight="false" outlineLevel="0" collapsed="false"/>
    <row r="1048552" customFormat="false" ht="12.85" hidden="false" customHeight="false" outlineLevel="0" collapsed="false"/>
    <row r="1048553" customFormat="false" ht="12.85" hidden="false" customHeight="false" outlineLevel="0" collapsed="false"/>
    <row r="1048554" customFormat="false" ht="12.85" hidden="false" customHeight="false" outlineLevel="0" collapsed="false"/>
    <row r="1048555" customFormat="false" ht="12.85" hidden="false" customHeight="false" outlineLevel="0" collapsed="false"/>
    <row r="1048556" customFormat="false" ht="12.85" hidden="false" customHeight="false" outlineLevel="0" collapsed="false"/>
    <row r="1048557" customFormat="false" ht="12.85" hidden="false" customHeight="false" outlineLevel="0" collapsed="false"/>
    <row r="1048558" customFormat="false" ht="12.85" hidden="false" customHeight="false" outlineLevel="0" collapsed="false"/>
    <row r="1048559" customFormat="false" ht="12.85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86">
    <mergeCell ref="A2:I2"/>
    <mergeCell ref="A3:I3"/>
    <mergeCell ref="A4:E4"/>
    <mergeCell ref="F4:I4"/>
    <mergeCell ref="A5:E5"/>
    <mergeCell ref="F5:I5"/>
    <mergeCell ref="A6:I6"/>
    <mergeCell ref="A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G17"/>
    <mergeCell ref="H17:I17"/>
    <mergeCell ref="A18:I18"/>
    <mergeCell ref="A19:E19"/>
    <mergeCell ref="F19:G19"/>
    <mergeCell ref="H19:I19"/>
    <mergeCell ref="A20:G20"/>
    <mergeCell ref="H20:I20"/>
    <mergeCell ref="A21:I21"/>
    <mergeCell ref="A22:E22"/>
    <mergeCell ref="F22:G22"/>
    <mergeCell ref="H22:I22"/>
    <mergeCell ref="A23:G23"/>
    <mergeCell ref="H23:I23"/>
    <mergeCell ref="A24:G24"/>
    <mergeCell ref="H24:I24"/>
    <mergeCell ref="A25:I25"/>
    <mergeCell ref="A26:I26"/>
    <mergeCell ref="A27:I27"/>
    <mergeCell ref="A28:I28"/>
    <mergeCell ref="A29:I29"/>
    <mergeCell ref="B30:G30"/>
    <mergeCell ref="H30:I30"/>
    <mergeCell ref="B31:G31"/>
    <mergeCell ref="H31:I31"/>
    <mergeCell ref="B32:G32"/>
    <mergeCell ref="H32:I32"/>
    <mergeCell ref="B33:G33"/>
    <mergeCell ref="H33:I33"/>
    <mergeCell ref="A34:I34"/>
    <mergeCell ref="A35:I35"/>
    <mergeCell ref="A36:I36"/>
    <mergeCell ref="A37:I37"/>
    <mergeCell ref="B38:G38"/>
    <mergeCell ref="B39:H39"/>
    <mergeCell ref="B40:G40"/>
    <mergeCell ref="A41:H41"/>
    <mergeCell ref="A42:I42"/>
    <mergeCell ref="B43:H43"/>
    <mergeCell ref="B44:H44"/>
    <mergeCell ref="B45:G45"/>
    <mergeCell ref="B46:G46"/>
    <mergeCell ref="B47:H47"/>
    <mergeCell ref="B48:G48"/>
    <mergeCell ref="B49:H49"/>
    <mergeCell ref="B50:H50"/>
    <mergeCell ref="B51:H51"/>
    <mergeCell ref="B52:H52"/>
    <mergeCell ref="B53:H53"/>
    <mergeCell ref="A54:I54"/>
    <mergeCell ref="A55:I55"/>
    <mergeCell ref="A56:I56"/>
    <mergeCell ref="A57:I57"/>
    <mergeCell ref="B58:H58"/>
    <mergeCell ref="B59:H59"/>
    <mergeCell ref="B60:H60"/>
    <mergeCell ref="B61:H61"/>
    <mergeCell ref="B62:H62"/>
    <mergeCell ref="A63:H63"/>
    <mergeCell ref="A64:I64"/>
    <mergeCell ref="A65:I65"/>
    <mergeCell ref="A67:I67"/>
    <mergeCell ref="B68:G68"/>
    <mergeCell ref="B69:G69"/>
    <mergeCell ref="B70:G70"/>
    <mergeCell ref="B71:G71"/>
    <mergeCell ref="B72:G72"/>
    <mergeCell ref="B73:G73"/>
    <mergeCell ref="B74:G74"/>
    <mergeCell ref="B75:C75"/>
    <mergeCell ref="B76:G76"/>
    <mergeCell ref="A77:G77"/>
    <mergeCell ref="A79:I79"/>
    <mergeCell ref="A80:I80"/>
    <mergeCell ref="A81:I81"/>
    <mergeCell ref="B82:H82"/>
    <mergeCell ref="B83:H83"/>
    <mergeCell ref="A84:H84"/>
    <mergeCell ref="B85:H85"/>
    <mergeCell ref="A86:H86"/>
    <mergeCell ref="A87:I87"/>
    <mergeCell ref="A88:I88"/>
    <mergeCell ref="B89:H89"/>
    <mergeCell ref="B90:H90"/>
    <mergeCell ref="B91:H91"/>
    <mergeCell ref="A92:H92"/>
    <mergeCell ref="A93:I93"/>
    <mergeCell ref="B94:H94"/>
    <mergeCell ref="B95:H95"/>
    <mergeCell ref="B96:H96"/>
    <mergeCell ref="B97:H97"/>
    <mergeCell ref="B98:H98"/>
    <mergeCell ref="B99:H99"/>
    <mergeCell ref="B100:H100"/>
    <mergeCell ref="A101:H101"/>
    <mergeCell ref="A102:I102"/>
    <mergeCell ref="B103:H103"/>
    <mergeCell ref="B104:H104"/>
    <mergeCell ref="B105:H105"/>
    <mergeCell ref="B106:H106"/>
    <mergeCell ref="B107:H107"/>
    <mergeCell ref="B108:H108"/>
    <mergeCell ref="B109:H109"/>
    <mergeCell ref="A110:H110"/>
    <mergeCell ref="B111:H111"/>
    <mergeCell ref="A112:H112"/>
    <mergeCell ref="A113:I113"/>
    <mergeCell ref="B114:H114"/>
    <mergeCell ref="B115:H115"/>
    <mergeCell ref="B116:H116"/>
    <mergeCell ref="B117:H117"/>
    <mergeCell ref="B118:H118"/>
    <mergeCell ref="B119:H119"/>
    <mergeCell ref="B120:H120"/>
    <mergeCell ref="A121:H121"/>
    <mergeCell ref="A122:I122"/>
    <mergeCell ref="B123:G123"/>
    <mergeCell ref="A124:G124"/>
    <mergeCell ref="B125:G125"/>
    <mergeCell ref="A126:G126"/>
    <mergeCell ref="B127:G127"/>
    <mergeCell ref="A128:G128"/>
    <mergeCell ref="B129:G129"/>
    <mergeCell ref="B130:G130"/>
    <mergeCell ref="B131:G131"/>
    <mergeCell ref="B132:G132"/>
    <mergeCell ref="B133:G133"/>
    <mergeCell ref="B134:G134"/>
    <mergeCell ref="B135:G135"/>
    <mergeCell ref="B136:G136"/>
    <mergeCell ref="A137:H137"/>
    <mergeCell ref="A138:I138"/>
    <mergeCell ref="A139:G139"/>
    <mergeCell ref="A140:B142"/>
    <mergeCell ref="C140:I140"/>
    <mergeCell ref="C141:I141"/>
    <mergeCell ref="C142:I142"/>
    <mergeCell ref="A143:I143"/>
    <mergeCell ref="A144:I144"/>
    <mergeCell ref="A145:I145"/>
    <mergeCell ref="A146:I146"/>
    <mergeCell ref="A147:H147"/>
    <mergeCell ref="B148:H148"/>
    <mergeCell ref="B149:H149"/>
    <mergeCell ref="B150:H150"/>
    <mergeCell ref="B151:H151"/>
    <mergeCell ref="A152:H152"/>
    <mergeCell ref="B153:H153"/>
    <mergeCell ref="A154:H154"/>
    <mergeCell ref="A156:I156"/>
    <mergeCell ref="A157:I157"/>
    <mergeCell ref="A159:I159"/>
    <mergeCell ref="A160:I160"/>
    <mergeCell ref="A161:B161"/>
    <mergeCell ref="C161:D161"/>
    <mergeCell ref="E161:F161"/>
    <mergeCell ref="G161:I161"/>
    <mergeCell ref="A162:B162"/>
    <mergeCell ref="C162:D162"/>
    <mergeCell ref="E162:F162"/>
    <mergeCell ref="G162:I162"/>
    <mergeCell ref="A163:B163"/>
    <mergeCell ref="C163:D163"/>
    <mergeCell ref="E163:F163"/>
    <mergeCell ref="G163:I163"/>
    <mergeCell ref="A164:F164"/>
    <mergeCell ref="G164:I164"/>
    <mergeCell ref="A165:I165"/>
    <mergeCell ref="A166:B166"/>
    <mergeCell ref="C166:D166"/>
    <mergeCell ref="E166:F166"/>
    <mergeCell ref="G166:I166"/>
    <mergeCell ref="A167:B167"/>
    <mergeCell ref="C167:D167"/>
    <mergeCell ref="E167:F167"/>
    <mergeCell ref="G167:I167"/>
    <mergeCell ref="A168:F168"/>
    <mergeCell ref="G168:I168"/>
    <mergeCell ref="A169:I169"/>
    <mergeCell ref="A170:B170"/>
    <mergeCell ref="C170:D170"/>
    <mergeCell ref="E170:F170"/>
    <mergeCell ref="G170:I170"/>
    <mergeCell ref="A171:B171"/>
    <mergeCell ref="C171:D171"/>
    <mergeCell ref="E171:F171"/>
    <mergeCell ref="G171:I171"/>
    <mergeCell ref="A172:F172"/>
    <mergeCell ref="G172:I172"/>
    <mergeCell ref="A173:I173"/>
    <mergeCell ref="A174:B174"/>
    <mergeCell ref="C174:D174"/>
    <mergeCell ref="E174:F174"/>
    <mergeCell ref="G174:I174"/>
    <mergeCell ref="A175:B175"/>
    <mergeCell ref="C175:D175"/>
    <mergeCell ref="E175:F175"/>
    <mergeCell ref="G175:I175"/>
    <mergeCell ref="A176:B176"/>
    <mergeCell ref="C176:D176"/>
    <mergeCell ref="E176:F176"/>
    <mergeCell ref="G176:I176"/>
    <mergeCell ref="A177:F177"/>
    <mergeCell ref="G177:I177"/>
    <mergeCell ref="A178:I178"/>
    <mergeCell ref="A179:B179"/>
    <mergeCell ref="C179:D179"/>
    <mergeCell ref="E179:F179"/>
    <mergeCell ref="G179:I179"/>
    <mergeCell ref="A180:B180"/>
    <mergeCell ref="C180:D180"/>
    <mergeCell ref="E180:F180"/>
    <mergeCell ref="G180:I180"/>
    <mergeCell ref="A181:F181"/>
    <mergeCell ref="G181:I181"/>
    <mergeCell ref="A182:I183"/>
    <mergeCell ref="A184:C184"/>
    <mergeCell ref="D184:E184"/>
    <mergeCell ref="G184:I184"/>
    <mergeCell ref="A185:C185"/>
    <mergeCell ref="D185:E185"/>
    <mergeCell ref="G185:I185"/>
    <mergeCell ref="A186:C186"/>
    <mergeCell ref="D186:E186"/>
    <mergeCell ref="G186:I186"/>
    <mergeCell ref="A187:C187"/>
    <mergeCell ref="D187:E187"/>
    <mergeCell ref="G187:I187"/>
    <mergeCell ref="A188:E188"/>
    <mergeCell ref="G188:I188"/>
    <mergeCell ref="A189:I189"/>
    <mergeCell ref="A190:C190"/>
    <mergeCell ref="D190:E190"/>
    <mergeCell ref="G190:I190"/>
    <mergeCell ref="A191:E191"/>
    <mergeCell ref="G191:I191"/>
    <mergeCell ref="A192:I192"/>
    <mergeCell ref="A193:C193"/>
    <mergeCell ref="D193:E193"/>
    <mergeCell ref="G193:I193"/>
    <mergeCell ref="A194:E194"/>
    <mergeCell ref="G194:I194"/>
    <mergeCell ref="A195:E195"/>
    <mergeCell ref="G195:I195"/>
    <mergeCell ref="A196:I196"/>
    <mergeCell ref="A197:F197"/>
    <mergeCell ref="G197:I197"/>
    <mergeCell ref="A198:I198"/>
    <mergeCell ref="A199:F199"/>
    <mergeCell ref="G199:I199"/>
    <mergeCell ref="A200:I200"/>
    <mergeCell ref="A201:F201"/>
    <mergeCell ref="G201:I201"/>
    <mergeCell ref="A202:I202"/>
    <mergeCell ref="A204:C204"/>
    <mergeCell ref="A207:B207"/>
    <mergeCell ref="A208:B208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I65536"/>
  <sheetViews>
    <sheetView windowProtection="false" showFormulas="false" showGridLines="true" showRowColHeaders="true" showZeros="true" rightToLeft="false" tabSelected="false" showOutlineSymbols="true" defaultGridColor="true" view="normal" topLeftCell="A32" colorId="64" zoomScale="100" zoomScaleNormal="100" zoomScalePageLayoutView="100" workbookViewId="0">
      <selection pane="topLeft" activeCell="I44" activeCellId="0" sqref="I44"/>
    </sheetView>
  </sheetViews>
  <sheetFormatPr defaultRowHeight="15"/>
  <cols>
    <col collapsed="false" hidden="false" max="1" min="1" style="0" width="8.61133603238866"/>
    <col collapsed="false" hidden="false" max="2" min="2" style="0" width="20.5101214574899"/>
    <col collapsed="false" hidden="false" max="3" min="3" style="0" width="7.16194331983806"/>
    <col collapsed="false" hidden="false" max="7" min="4" style="0" width="8.61133603238866"/>
    <col collapsed="false" hidden="false" max="8" min="8" style="0" width="10.582995951417"/>
    <col collapsed="false" hidden="false" max="9" min="9" style="0" width="9.91902834008097"/>
    <col collapsed="false" hidden="false" max="1025" min="10" style="0" width="8.61133603238866"/>
  </cols>
  <sheetData>
    <row r="1" customFormat="false" ht="35.05" hidden="false" customHeight="false" outlineLevel="0" collapsed="false">
      <c r="A1" s="157" t="s">
        <v>197</v>
      </c>
      <c r="B1" s="157" t="s">
        <v>198</v>
      </c>
      <c r="C1" s="157" t="s">
        <v>199</v>
      </c>
      <c r="D1" s="157" t="s">
        <v>200</v>
      </c>
      <c r="E1" s="157" t="s">
        <v>201</v>
      </c>
      <c r="F1" s="157" t="s">
        <v>202</v>
      </c>
      <c r="G1" s="158" t="s">
        <v>203</v>
      </c>
      <c r="H1" s="157" t="s">
        <v>204</v>
      </c>
      <c r="I1" s="157" t="s">
        <v>205</v>
      </c>
    </row>
    <row r="2" customFormat="false" ht="55.2" hidden="false" customHeight="false" outlineLevel="0" collapsed="false">
      <c r="A2" s="159" t="n">
        <v>1</v>
      </c>
      <c r="B2" s="160" t="s">
        <v>206</v>
      </c>
      <c r="C2" s="161"/>
      <c r="D2" s="162" t="s">
        <v>207</v>
      </c>
      <c r="E2" s="163" t="n">
        <v>10</v>
      </c>
      <c r="F2" s="164" t="s">
        <v>208</v>
      </c>
      <c r="G2" s="165" t="n">
        <v>12</v>
      </c>
      <c r="H2" s="166" t="n">
        <f aca="false">E2*G2</f>
        <v>120</v>
      </c>
      <c r="I2" s="167" t="n">
        <f aca="false">H2</f>
        <v>120</v>
      </c>
    </row>
    <row r="3" customFormat="false" ht="31" hidden="false" customHeight="false" outlineLevel="0" collapsed="false">
      <c r="A3" s="159" t="n">
        <f aca="false">A2+1</f>
        <v>2</v>
      </c>
      <c r="B3" s="160" t="s">
        <v>209</v>
      </c>
      <c r="C3" s="161"/>
      <c r="D3" s="162" t="s">
        <v>210</v>
      </c>
      <c r="E3" s="163" t="n">
        <v>10</v>
      </c>
      <c r="F3" s="164" t="s">
        <v>208</v>
      </c>
      <c r="G3" s="165" t="n">
        <v>5.59</v>
      </c>
      <c r="H3" s="166" t="n">
        <f aca="false">E3*G3</f>
        <v>55.9</v>
      </c>
      <c r="I3" s="167" t="n">
        <f aca="false">H3</f>
        <v>55.9</v>
      </c>
    </row>
    <row r="4" customFormat="false" ht="45.65" hidden="false" customHeight="false" outlineLevel="0" collapsed="false">
      <c r="A4" s="159" t="n">
        <f aca="false">A3+1</f>
        <v>3</v>
      </c>
      <c r="B4" s="168" t="s">
        <v>211</v>
      </c>
      <c r="C4" s="161"/>
      <c r="D4" s="169" t="s">
        <v>212</v>
      </c>
      <c r="E4" s="170" t="n">
        <v>17</v>
      </c>
      <c r="F4" s="164" t="s">
        <v>213</v>
      </c>
      <c r="G4" s="165" t="n">
        <v>17.6</v>
      </c>
      <c r="H4" s="166" t="n">
        <f aca="false">E4*G4</f>
        <v>299.2</v>
      </c>
      <c r="I4" s="167" t="n">
        <f aca="false">H4/6</f>
        <v>49.8666666666667</v>
      </c>
    </row>
    <row r="5" customFormat="false" ht="31" hidden="false" customHeight="false" outlineLevel="0" collapsed="false">
      <c r="A5" s="159" t="n">
        <f aca="false">A4+1</f>
        <v>4</v>
      </c>
      <c r="B5" s="168" t="s">
        <v>214</v>
      </c>
      <c r="C5" s="161"/>
      <c r="D5" s="169" t="s">
        <v>207</v>
      </c>
      <c r="E5" s="170" t="n">
        <v>8</v>
      </c>
      <c r="F5" s="164" t="s">
        <v>208</v>
      </c>
      <c r="G5" s="165" t="n">
        <v>52.02</v>
      </c>
      <c r="H5" s="166" t="n">
        <f aca="false">E5*G5</f>
        <v>416.16</v>
      </c>
      <c r="I5" s="167" t="n">
        <f aca="false">H5</f>
        <v>416.16</v>
      </c>
    </row>
    <row r="6" customFormat="false" ht="28.35" hidden="false" customHeight="false" outlineLevel="0" collapsed="false">
      <c r="A6" s="159" t="n">
        <f aca="false">A5+1</f>
        <v>5</v>
      </c>
      <c r="B6" s="168" t="s">
        <v>215</v>
      </c>
      <c r="C6" s="161"/>
      <c r="D6" s="169" t="s">
        <v>216</v>
      </c>
      <c r="E6" s="170" t="n">
        <v>3</v>
      </c>
      <c r="F6" s="164" t="s">
        <v>217</v>
      </c>
      <c r="G6" s="165" t="n">
        <v>13.98</v>
      </c>
      <c r="H6" s="166" t="n">
        <f aca="false">E6*G6</f>
        <v>41.94</v>
      </c>
      <c r="I6" s="167" t="n">
        <f aca="false">H6/12</f>
        <v>3.495</v>
      </c>
    </row>
    <row r="7" customFormat="false" ht="31" hidden="false" customHeight="false" outlineLevel="0" collapsed="false">
      <c r="A7" s="159" t="n">
        <v>6</v>
      </c>
      <c r="B7" s="168" t="s">
        <v>218</v>
      </c>
      <c r="C7" s="161"/>
      <c r="D7" s="169" t="s">
        <v>207</v>
      </c>
      <c r="E7" s="170" t="n">
        <v>12</v>
      </c>
      <c r="F7" s="164" t="s">
        <v>208</v>
      </c>
      <c r="G7" s="165" t="n">
        <v>9.72</v>
      </c>
      <c r="H7" s="166" t="n">
        <f aca="false">E7*G7</f>
        <v>116.64</v>
      </c>
      <c r="I7" s="167" t="n">
        <f aca="false">H7</f>
        <v>116.64</v>
      </c>
    </row>
    <row r="8" customFormat="false" ht="28.35" hidden="false" customHeight="false" outlineLevel="0" collapsed="false">
      <c r="A8" s="159" t="n">
        <f aca="false">A7+1</f>
        <v>7</v>
      </c>
      <c r="B8" s="168" t="s">
        <v>219</v>
      </c>
      <c r="C8" s="161"/>
      <c r="D8" s="169" t="s">
        <v>216</v>
      </c>
      <c r="E8" s="170" t="n">
        <v>20</v>
      </c>
      <c r="F8" s="164" t="s">
        <v>208</v>
      </c>
      <c r="G8" s="165" t="n">
        <v>9.69</v>
      </c>
      <c r="H8" s="166" t="n">
        <f aca="false">E8*G8</f>
        <v>193.8</v>
      </c>
      <c r="I8" s="167" t="n">
        <f aca="false">H8</f>
        <v>193.8</v>
      </c>
    </row>
    <row r="9" customFormat="false" ht="31" hidden="false" customHeight="false" outlineLevel="0" collapsed="false">
      <c r="A9" s="159" t="n">
        <f aca="false">A8+1</f>
        <v>8</v>
      </c>
      <c r="B9" s="168" t="s">
        <v>220</v>
      </c>
      <c r="C9" s="161"/>
      <c r="D9" s="169" t="s">
        <v>216</v>
      </c>
      <c r="E9" s="170" t="n">
        <v>100</v>
      </c>
      <c r="F9" s="164" t="s">
        <v>208</v>
      </c>
      <c r="G9" s="165" t="n">
        <v>15.28</v>
      </c>
      <c r="H9" s="166" t="n">
        <f aca="false">E9*G9</f>
        <v>1528</v>
      </c>
      <c r="I9" s="167" t="n">
        <f aca="false">H9</f>
        <v>1528</v>
      </c>
    </row>
    <row r="10" customFormat="false" ht="28.35" hidden="false" customHeight="false" outlineLevel="0" collapsed="false">
      <c r="A10" s="159" t="n">
        <f aca="false">A9+1</f>
        <v>9</v>
      </c>
      <c r="B10" s="168" t="s">
        <v>221</v>
      </c>
      <c r="C10" s="161"/>
      <c r="D10" s="169" t="s">
        <v>207</v>
      </c>
      <c r="E10" s="170" t="n">
        <v>4</v>
      </c>
      <c r="F10" s="164" t="s">
        <v>208</v>
      </c>
      <c r="G10" s="165" t="n">
        <v>39.9</v>
      </c>
      <c r="H10" s="166" t="n">
        <f aca="false">E10*G10</f>
        <v>159.6</v>
      </c>
      <c r="I10" s="167" t="n">
        <f aca="false">H10</f>
        <v>159.6</v>
      </c>
    </row>
    <row r="11" customFormat="false" ht="31" hidden="false" customHeight="false" outlineLevel="0" collapsed="false">
      <c r="A11" s="159" t="n">
        <f aca="false">A10+1</f>
        <v>10</v>
      </c>
      <c r="B11" s="168" t="s">
        <v>222</v>
      </c>
      <c r="C11" s="161"/>
      <c r="D11" s="169"/>
      <c r="E11" s="170" t="n">
        <v>4</v>
      </c>
      <c r="F11" s="164" t="s">
        <v>213</v>
      </c>
      <c r="G11" s="165" t="n">
        <v>6.84</v>
      </c>
      <c r="H11" s="166" t="n">
        <f aca="false">E11*G11</f>
        <v>27.36</v>
      </c>
      <c r="I11" s="167" t="n">
        <f aca="false">H11/6</f>
        <v>4.56</v>
      </c>
    </row>
    <row r="12" customFormat="false" ht="28.35" hidden="false" customHeight="false" outlineLevel="0" collapsed="false">
      <c r="A12" s="159" t="n">
        <f aca="false">A11+1</f>
        <v>11</v>
      </c>
      <c r="B12" s="168" t="s">
        <v>223</v>
      </c>
      <c r="C12" s="161"/>
      <c r="D12" s="169" t="s">
        <v>216</v>
      </c>
      <c r="E12" s="170" t="n">
        <v>100</v>
      </c>
      <c r="F12" s="164" t="s">
        <v>208</v>
      </c>
      <c r="G12" s="165" t="n">
        <v>3</v>
      </c>
      <c r="H12" s="166" t="n">
        <f aca="false">E12*G12</f>
        <v>300</v>
      </c>
      <c r="I12" s="167" t="n">
        <f aca="false">H12</f>
        <v>300</v>
      </c>
    </row>
    <row r="13" customFormat="false" ht="28.35" hidden="false" customHeight="false" outlineLevel="0" collapsed="false">
      <c r="A13" s="159" t="n">
        <f aca="false">A12+1</f>
        <v>12</v>
      </c>
      <c r="B13" s="168" t="s">
        <v>224</v>
      </c>
      <c r="C13" s="161"/>
      <c r="D13" s="169" t="s">
        <v>216</v>
      </c>
      <c r="E13" s="170" t="n">
        <v>2</v>
      </c>
      <c r="F13" s="164" t="s">
        <v>213</v>
      </c>
      <c r="G13" s="165" t="n">
        <v>125.6</v>
      </c>
      <c r="H13" s="166" t="n">
        <f aca="false">E13*G13</f>
        <v>251.2</v>
      </c>
      <c r="I13" s="167" t="n">
        <f aca="false">H13/6</f>
        <v>41.8666666666667</v>
      </c>
    </row>
    <row r="14" customFormat="false" ht="28.35" hidden="false" customHeight="false" outlineLevel="0" collapsed="false">
      <c r="A14" s="159" t="n">
        <f aca="false">A13+1</f>
        <v>13</v>
      </c>
      <c r="B14" s="168" t="s">
        <v>225</v>
      </c>
      <c r="C14" s="161"/>
      <c r="D14" s="169" t="s">
        <v>216</v>
      </c>
      <c r="E14" s="170" t="n">
        <v>40</v>
      </c>
      <c r="F14" s="164" t="s">
        <v>208</v>
      </c>
      <c r="G14" s="165" t="n">
        <v>2.5</v>
      </c>
      <c r="H14" s="166" t="n">
        <f aca="false">E14*G14</f>
        <v>100</v>
      </c>
      <c r="I14" s="167" t="n">
        <f aca="false">H14</f>
        <v>100</v>
      </c>
    </row>
    <row r="15" customFormat="false" ht="41.75" hidden="false" customHeight="false" outlineLevel="0" collapsed="false">
      <c r="A15" s="159" t="n">
        <f aca="false">A14+1</f>
        <v>14</v>
      </c>
      <c r="B15" s="168" t="s">
        <v>226</v>
      </c>
      <c r="C15" s="161"/>
      <c r="D15" s="169" t="s">
        <v>216</v>
      </c>
      <c r="E15" s="170" t="n">
        <v>80</v>
      </c>
      <c r="F15" s="164" t="s">
        <v>208</v>
      </c>
      <c r="G15" s="165" t="n">
        <v>12.99</v>
      </c>
      <c r="H15" s="166" t="n">
        <f aca="false">E15*G15</f>
        <v>1039.2</v>
      </c>
      <c r="I15" s="167" t="n">
        <f aca="false">H15</f>
        <v>1039.2</v>
      </c>
    </row>
    <row r="16" customFormat="false" ht="68.65" hidden="false" customHeight="false" outlineLevel="0" collapsed="false">
      <c r="A16" s="159" t="n">
        <f aca="false">A15+1</f>
        <v>15</v>
      </c>
      <c r="B16" s="168" t="s">
        <v>227</v>
      </c>
      <c r="C16" s="161"/>
      <c r="D16" s="169" t="s">
        <v>216</v>
      </c>
      <c r="E16" s="170" t="n">
        <v>3</v>
      </c>
      <c r="F16" s="164" t="s">
        <v>213</v>
      </c>
      <c r="G16" s="165" t="n">
        <v>92.5</v>
      </c>
      <c r="H16" s="166" t="n">
        <f aca="false">E16*G16</f>
        <v>277.5</v>
      </c>
      <c r="I16" s="167" t="n">
        <f aca="false">H16/6</f>
        <v>46.25</v>
      </c>
    </row>
    <row r="17" customFormat="false" ht="28.35" hidden="false" customHeight="false" outlineLevel="0" collapsed="false">
      <c r="A17" s="159" t="n">
        <f aca="false">A16+1</f>
        <v>16</v>
      </c>
      <c r="B17" s="168" t="s">
        <v>228</v>
      </c>
      <c r="C17" s="161"/>
      <c r="D17" s="169" t="s">
        <v>216</v>
      </c>
      <c r="E17" s="170" t="n">
        <v>5</v>
      </c>
      <c r="F17" s="164" t="s">
        <v>217</v>
      </c>
      <c r="G17" s="165" t="n">
        <v>16.99</v>
      </c>
      <c r="H17" s="166" t="n">
        <f aca="false">E17*G17</f>
        <v>84.95</v>
      </c>
      <c r="I17" s="167" t="n">
        <f aca="false">H17/12</f>
        <v>7.07916666666667</v>
      </c>
    </row>
    <row r="18" customFormat="false" ht="14.9" hidden="false" customHeight="false" outlineLevel="0" collapsed="false">
      <c r="A18" s="159" t="n">
        <f aca="false">A17+1</f>
        <v>17</v>
      </c>
      <c r="B18" s="168" t="s">
        <v>229</v>
      </c>
      <c r="C18" s="161"/>
      <c r="D18" s="169" t="s">
        <v>216</v>
      </c>
      <c r="E18" s="170" t="n">
        <v>30</v>
      </c>
      <c r="F18" s="164" t="s">
        <v>208</v>
      </c>
      <c r="G18" s="165" t="n">
        <v>2.98</v>
      </c>
      <c r="H18" s="166" t="n">
        <f aca="false">E18*G18</f>
        <v>89.4</v>
      </c>
      <c r="I18" s="167" t="n">
        <f aca="false">H18</f>
        <v>89.4</v>
      </c>
    </row>
    <row r="19" customFormat="false" ht="14.9" hidden="false" customHeight="false" outlineLevel="0" collapsed="false">
      <c r="A19" s="159" t="n">
        <f aca="false">A18+1</f>
        <v>18</v>
      </c>
      <c r="B19" s="168" t="s">
        <v>230</v>
      </c>
      <c r="C19" s="161"/>
      <c r="D19" s="169" t="s">
        <v>216</v>
      </c>
      <c r="E19" s="170" t="n">
        <v>40</v>
      </c>
      <c r="F19" s="164" t="s">
        <v>208</v>
      </c>
      <c r="G19" s="165" t="n">
        <v>2.79</v>
      </c>
      <c r="H19" s="166" t="n">
        <f aca="false">E19*G19</f>
        <v>111.6</v>
      </c>
      <c r="I19" s="167" t="n">
        <f aca="false">H19</f>
        <v>111.6</v>
      </c>
    </row>
    <row r="20" customFormat="false" ht="55.2" hidden="false" customHeight="false" outlineLevel="0" collapsed="false">
      <c r="A20" s="159" t="n">
        <f aca="false">A19+1</f>
        <v>19</v>
      </c>
      <c r="B20" s="160" t="s">
        <v>231</v>
      </c>
      <c r="C20" s="161"/>
      <c r="D20" s="162" t="s">
        <v>232</v>
      </c>
      <c r="E20" s="163" t="n">
        <v>15</v>
      </c>
      <c r="F20" s="164" t="s">
        <v>208</v>
      </c>
      <c r="G20" s="165" t="n">
        <v>32</v>
      </c>
      <c r="H20" s="166" t="n">
        <f aca="false">E20*G20</f>
        <v>480</v>
      </c>
      <c r="I20" s="167" t="n">
        <f aca="false">H20</f>
        <v>480</v>
      </c>
    </row>
    <row r="21" customFormat="false" ht="41.75" hidden="false" customHeight="false" outlineLevel="0" collapsed="false">
      <c r="A21" s="159" t="n">
        <f aca="false">A20+1</f>
        <v>20</v>
      </c>
      <c r="B21" s="160" t="s">
        <v>233</v>
      </c>
      <c r="C21" s="161"/>
      <c r="D21" s="162" t="s">
        <v>234</v>
      </c>
      <c r="E21" s="163" t="n">
        <v>8</v>
      </c>
      <c r="F21" s="164" t="s">
        <v>208</v>
      </c>
      <c r="G21" s="165" t="n">
        <v>11.58</v>
      </c>
      <c r="H21" s="166" t="n">
        <f aca="false">E21*G21</f>
        <v>92.64</v>
      </c>
      <c r="I21" s="167" t="n">
        <f aca="false">H21</f>
        <v>92.64</v>
      </c>
    </row>
    <row r="22" customFormat="false" ht="95.5" hidden="false" customHeight="false" outlineLevel="0" collapsed="false">
      <c r="A22" s="159" t="n">
        <f aca="false">A21+1</f>
        <v>21</v>
      </c>
      <c r="B22" s="160" t="s">
        <v>235</v>
      </c>
      <c r="C22" s="161"/>
      <c r="D22" s="162" t="s">
        <v>212</v>
      </c>
      <c r="E22" s="163" t="n">
        <v>20</v>
      </c>
      <c r="F22" s="164" t="s">
        <v>208</v>
      </c>
      <c r="G22" s="165" t="n">
        <v>9.99</v>
      </c>
      <c r="H22" s="166" t="n">
        <f aca="false">E22*G22</f>
        <v>199.8</v>
      </c>
      <c r="I22" s="167" t="n">
        <f aca="false">H22</f>
        <v>199.8</v>
      </c>
    </row>
    <row r="23" customFormat="false" ht="28.35" hidden="false" customHeight="false" outlineLevel="0" collapsed="false">
      <c r="A23" s="159" t="n">
        <f aca="false">A22+1</f>
        <v>22</v>
      </c>
      <c r="B23" s="168" t="s">
        <v>236</v>
      </c>
      <c r="C23" s="161"/>
      <c r="D23" s="169" t="s">
        <v>237</v>
      </c>
      <c r="E23" s="170" t="n">
        <v>12</v>
      </c>
      <c r="F23" s="164" t="s">
        <v>208</v>
      </c>
      <c r="G23" s="165" t="n">
        <v>19.85</v>
      </c>
      <c r="H23" s="166" t="n">
        <f aca="false">E23*G23</f>
        <v>238.2</v>
      </c>
      <c r="I23" s="167" t="n">
        <f aca="false">H23</f>
        <v>238.2</v>
      </c>
    </row>
    <row r="24" customFormat="false" ht="68.65" hidden="false" customHeight="false" outlineLevel="0" collapsed="false">
      <c r="A24" s="159" t="n">
        <f aca="false">A23+1</f>
        <v>23</v>
      </c>
      <c r="B24" s="168" t="s">
        <v>238</v>
      </c>
      <c r="C24" s="161"/>
      <c r="D24" s="169" t="s">
        <v>212</v>
      </c>
      <c r="E24" s="170" t="n">
        <v>20</v>
      </c>
      <c r="F24" s="164" t="s">
        <v>208</v>
      </c>
      <c r="G24" s="165" t="n">
        <v>16.89</v>
      </c>
      <c r="H24" s="166" t="n">
        <f aca="false">E24*G24</f>
        <v>337.8</v>
      </c>
      <c r="I24" s="167" t="n">
        <f aca="false">H24</f>
        <v>337.8</v>
      </c>
    </row>
    <row r="25" customFormat="false" ht="41.75" hidden="false" customHeight="false" outlineLevel="0" collapsed="false">
      <c r="A25" s="159" t="n">
        <f aca="false">A24+1</f>
        <v>24</v>
      </c>
      <c r="B25" s="168" t="s">
        <v>239</v>
      </c>
      <c r="C25" s="161"/>
      <c r="D25" s="169" t="s">
        <v>240</v>
      </c>
      <c r="E25" s="170" t="n">
        <v>6</v>
      </c>
      <c r="F25" s="164" t="s">
        <v>208</v>
      </c>
      <c r="G25" s="165" t="n">
        <v>6.98</v>
      </c>
      <c r="H25" s="166" t="n">
        <f aca="false">E25*G25</f>
        <v>41.88</v>
      </c>
      <c r="I25" s="167" t="n">
        <f aca="false">H25</f>
        <v>41.88</v>
      </c>
    </row>
    <row r="26" customFormat="false" ht="28.35" hidden="false" customHeight="false" outlineLevel="0" collapsed="false">
      <c r="A26" s="159" t="n">
        <f aca="false">A25+1</f>
        <v>25</v>
      </c>
      <c r="B26" s="168" t="s">
        <v>241</v>
      </c>
      <c r="C26" s="161"/>
      <c r="D26" s="169" t="s">
        <v>242</v>
      </c>
      <c r="E26" s="170" t="n">
        <v>120</v>
      </c>
      <c r="F26" s="164" t="s">
        <v>208</v>
      </c>
      <c r="G26" s="165" t="n">
        <v>6.98</v>
      </c>
      <c r="H26" s="166" t="n">
        <f aca="false">E26*G26</f>
        <v>837.6</v>
      </c>
      <c r="I26" s="167" t="n">
        <f aca="false">H26</f>
        <v>837.6</v>
      </c>
    </row>
    <row r="27" customFormat="false" ht="28.35" hidden="false" customHeight="false" outlineLevel="0" collapsed="false">
      <c r="A27" s="159" t="n">
        <f aca="false">A26+1</f>
        <v>26</v>
      </c>
      <c r="B27" s="168" t="s">
        <v>243</v>
      </c>
      <c r="C27" s="161"/>
      <c r="D27" s="169" t="s">
        <v>210</v>
      </c>
      <c r="E27" s="170" t="n">
        <v>20</v>
      </c>
      <c r="F27" s="164" t="s">
        <v>208</v>
      </c>
      <c r="G27" s="165" t="n">
        <v>19.59</v>
      </c>
      <c r="H27" s="166" t="n">
        <f aca="false">E27*G27</f>
        <v>391.8</v>
      </c>
      <c r="I27" s="167" t="n">
        <f aca="false">H27</f>
        <v>391.8</v>
      </c>
    </row>
    <row r="28" customFormat="false" ht="41.75" hidden="false" customHeight="false" outlineLevel="0" collapsed="false">
      <c r="A28" s="159" t="n">
        <f aca="false">A27+1</f>
        <v>27</v>
      </c>
      <c r="B28" s="171" t="s">
        <v>244</v>
      </c>
      <c r="C28" s="161"/>
      <c r="D28" s="161" t="s">
        <v>245</v>
      </c>
      <c r="E28" s="170" t="n">
        <v>2</v>
      </c>
      <c r="F28" s="164" t="s">
        <v>208</v>
      </c>
      <c r="G28" s="165" t="n">
        <v>62.9</v>
      </c>
      <c r="H28" s="166" t="n">
        <f aca="false">E28*G28</f>
        <v>125.8</v>
      </c>
      <c r="I28" s="167" t="n">
        <f aca="false">H28</f>
        <v>125.8</v>
      </c>
    </row>
    <row r="29" customFormat="false" ht="41.75" hidden="false" customHeight="false" outlineLevel="0" collapsed="false">
      <c r="A29" s="159" t="n">
        <f aca="false">A28+1</f>
        <v>28</v>
      </c>
      <c r="B29" s="171" t="s">
        <v>246</v>
      </c>
      <c r="C29" s="161"/>
      <c r="D29" s="161" t="s">
        <v>245</v>
      </c>
      <c r="E29" s="170" t="n">
        <v>3</v>
      </c>
      <c r="F29" s="164" t="s">
        <v>208</v>
      </c>
      <c r="G29" s="165" t="n">
        <v>29.9</v>
      </c>
      <c r="H29" s="166" t="n">
        <f aca="false">E29*G29</f>
        <v>89.7</v>
      </c>
      <c r="I29" s="167" t="n">
        <f aca="false">H29</f>
        <v>89.7</v>
      </c>
    </row>
    <row r="30" customFormat="false" ht="41.75" hidden="false" customHeight="false" outlineLevel="0" collapsed="false">
      <c r="A30" s="159" t="n">
        <f aca="false">A29+1</f>
        <v>29</v>
      </c>
      <c r="B30" s="168" t="s">
        <v>247</v>
      </c>
      <c r="C30" s="161"/>
      <c r="D30" s="161" t="s">
        <v>245</v>
      </c>
      <c r="E30" s="170" t="n">
        <v>3</v>
      </c>
      <c r="F30" s="164" t="s">
        <v>208</v>
      </c>
      <c r="G30" s="165" t="n">
        <v>64.9</v>
      </c>
      <c r="H30" s="166" t="n">
        <f aca="false">E30*G30</f>
        <v>194.7</v>
      </c>
      <c r="I30" s="167" t="n">
        <f aca="false">H30</f>
        <v>194.7</v>
      </c>
    </row>
    <row r="31" customFormat="false" ht="14.9" hidden="false" customHeight="false" outlineLevel="0" collapsed="false">
      <c r="A31" s="159" t="n">
        <f aca="false">A30+1</f>
        <v>30</v>
      </c>
      <c r="B31" s="168" t="s">
        <v>248</v>
      </c>
      <c r="C31" s="161"/>
      <c r="D31" s="169" t="s">
        <v>216</v>
      </c>
      <c r="E31" s="170" t="n">
        <v>10</v>
      </c>
      <c r="F31" s="164" t="s">
        <v>208</v>
      </c>
      <c r="G31" s="165" t="n">
        <v>6.69</v>
      </c>
      <c r="H31" s="166" t="n">
        <f aca="false">E31*G31</f>
        <v>66.9</v>
      </c>
      <c r="I31" s="167" t="n">
        <f aca="false">H31</f>
        <v>66.9</v>
      </c>
    </row>
    <row r="32" customFormat="false" ht="28.35" hidden="false" customHeight="false" outlineLevel="0" collapsed="false">
      <c r="A32" s="159" t="n">
        <f aca="false">A31+1</f>
        <v>31</v>
      </c>
      <c r="B32" s="168" t="s">
        <v>249</v>
      </c>
      <c r="C32" s="161"/>
      <c r="D32" s="169" t="s">
        <v>210</v>
      </c>
      <c r="E32" s="170" t="n">
        <v>10</v>
      </c>
      <c r="F32" s="164" t="s">
        <v>208</v>
      </c>
      <c r="G32" s="165" t="n">
        <v>9.98</v>
      </c>
      <c r="H32" s="166" t="n">
        <f aca="false">E32*G32</f>
        <v>99.8</v>
      </c>
      <c r="I32" s="167" t="n">
        <f aca="false">H32</f>
        <v>99.8</v>
      </c>
    </row>
    <row r="33" customFormat="false" ht="28.35" hidden="false" customHeight="false" outlineLevel="0" collapsed="false">
      <c r="A33" s="159" t="n">
        <v>33</v>
      </c>
      <c r="B33" s="160" t="s">
        <v>250</v>
      </c>
      <c r="C33" s="161"/>
      <c r="D33" s="162" t="s">
        <v>216</v>
      </c>
      <c r="E33" s="163" t="n">
        <v>30</v>
      </c>
      <c r="F33" s="164" t="s">
        <v>251</v>
      </c>
      <c r="G33" s="165" t="n">
        <v>13.5</v>
      </c>
      <c r="H33" s="166" t="n">
        <f aca="false">E33*G33</f>
        <v>405</v>
      </c>
      <c r="I33" s="167" t="n">
        <f aca="false">H33/3</f>
        <v>135</v>
      </c>
    </row>
    <row r="34" customFormat="false" ht="28.35" hidden="false" customHeight="false" outlineLevel="0" collapsed="false">
      <c r="A34" s="159" t="n">
        <v>34</v>
      </c>
      <c r="B34" s="168" t="s">
        <v>252</v>
      </c>
      <c r="C34" s="161"/>
      <c r="D34" s="169" t="s">
        <v>216</v>
      </c>
      <c r="E34" s="170" t="n">
        <v>10</v>
      </c>
      <c r="F34" s="164" t="s">
        <v>251</v>
      </c>
      <c r="G34" s="165" t="n">
        <v>13.5</v>
      </c>
      <c r="H34" s="166" t="n">
        <f aca="false">E34*G34</f>
        <v>135</v>
      </c>
      <c r="I34" s="167" t="n">
        <f aca="false">H34/3</f>
        <v>45</v>
      </c>
    </row>
    <row r="35" customFormat="false" ht="41.75" hidden="false" customHeight="false" outlineLevel="0" collapsed="false">
      <c r="A35" s="159" t="n">
        <f aca="false">A34+1</f>
        <v>35</v>
      </c>
      <c r="B35" s="160" t="s">
        <v>253</v>
      </c>
      <c r="C35" s="161"/>
      <c r="D35" s="162" t="s">
        <v>212</v>
      </c>
      <c r="E35" s="163" t="n">
        <v>10</v>
      </c>
      <c r="F35" s="164" t="s">
        <v>251</v>
      </c>
      <c r="G35" s="165" t="n">
        <v>14.99</v>
      </c>
      <c r="H35" s="166" t="n">
        <f aca="false">E35*G35</f>
        <v>149.9</v>
      </c>
      <c r="I35" s="167" t="n">
        <f aca="false">H35/3</f>
        <v>49.9666666666667</v>
      </c>
    </row>
    <row r="36" customFormat="false" ht="14.9" hidden="false" customHeight="false" outlineLevel="0" collapsed="false">
      <c r="A36" s="159" t="n">
        <f aca="false">A35+1</f>
        <v>36</v>
      </c>
      <c r="B36" s="160" t="s">
        <v>254</v>
      </c>
      <c r="C36" s="161"/>
      <c r="D36" s="162" t="s">
        <v>212</v>
      </c>
      <c r="E36" s="163" t="n">
        <v>15</v>
      </c>
      <c r="F36" s="164" t="s">
        <v>217</v>
      </c>
      <c r="G36" s="165" t="n">
        <v>35.29</v>
      </c>
      <c r="H36" s="166" t="n">
        <f aca="false">E36*G36</f>
        <v>529.35</v>
      </c>
      <c r="I36" s="167" t="n">
        <f aca="false">H36/12</f>
        <v>44.1125</v>
      </c>
    </row>
    <row r="37" customFormat="false" ht="41.75" hidden="false" customHeight="false" outlineLevel="0" collapsed="false">
      <c r="A37" s="159" t="n">
        <f aca="false">A36+1</f>
        <v>37</v>
      </c>
      <c r="B37" s="160" t="s">
        <v>255</v>
      </c>
      <c r="C37" s="161"/>
      <c r="D37" s="162" t="s">
        <v>216</v>
      </c>
      <c r="E37" s="163" t="n">
        <v>30</v>
      </c>
      <c r="F37" s="164" t="s">
        <v>251</v>
      </c>
      <c r="G37" s="165" t="n">
        <v>13.5</v>
      </c>
      <c r="H37" s="166" t="n">
        <f aca="false">E37*G37</f>
        <v>405</v>
      </c>
      <c r="I37" s="167" t="n">
        <f aca="false">H37/3</f>
        <v>135</v>
      </c>
    </row>
    <row r="38" customFormat="false" ht="28.35" hidden="false" customHeight="false" outlineLevel="0" collapsed="false">
      <c r="A38" s="159" t="n">
        <f aca="false">A37+1</f>
        <v>38</v>
      </c>
      <c r="B38" s="168" t="s">
        <v>256</v>
      </c>
      <c r="C38" s="161"/>
      <c r="D38" s="169" t="s">
        <v>216</v>
      </c>
      <c r="E38" s="170" t="n">
        <v>10</v>
      </c>
      <c r="F38" s="164" t="s">
        <v>251</v>
      </c>
      <c r="G38" s="165" t="n">
        <v>55</v>
      </c>
      <c r="H38" s="166" t="n">
        <f aca="false">E38*G38</f>
        <v>550</v>
      </c>
      <c r="I38" s="167" t="n">
        <f aca="false">H38/3</f>
        <v>183.333333333333</v>
      </c>
    </row>
    <row r="39" customFormat="false" ht="14.9" hidden="false" customHeight="false" outlineLevel="0" collapsed="false">
      <c r="A39" s="159" t="n">
        <f aca="false">A38+1</f>
        <v>39</v>
      </c>
      <c r="B39" s="160" t="s">
        <v>257</v>
      </c>
      <c r="C39" s="161"/>
      <c r="D39" s="162" t="s">
        <v>212</v>
      </c>
      <c r="E39" s="163" t="n">
        <v>10</v>
      </c>
      <c r="F39" s="164" t="s">
        <v>258</v>
      </c>
      <c r="G39" s="165" t="n">
        <v>2.69</v>
      </c>
      <c r="H39" s="166" t="n">
        <f aca="false">E39*G39</f>
        <v>26.9</v>
      </c>
      <c r="I39" s="167" t="n">
        <f aca="false">H39/2</f>
        <v>13.45</v>
      </c>
    </row>
    <row r="40" customFormat="false" ht="13.8" hidden="false" customHeight="false" outlineLevel="0" collapsed="false">
      <c r="A40" s="159"/>
      <c r="B40" s="160"/>
      <c r="C40" s="161"/>
      <c r="D40" s="162"/>
      <c r="E40" s="163"/>
      <c r="F40" s="164" t="s">
        <v>208</v>
      </c>
      <c r="G40" s="165"/>
      <c r="H40" s="166"/>
      <c r="I40" s="167"/>
    </row>
    <row r="41" customFormat="false" ht="13.8" hidden="false" customHeight="true" outlineLevel="0" collapsed="false">
      <c r="A41" s="157" t="s">
        <v>259</v>
      </c>
      <c r="B41" s="157" t="s">
        <v>260</v>
      </c>
      <c r="C41" s="157"/>
      <c r="D41" s="157"/>
      <c r="E41" s="157"/>
      <c r="F41" s="157" t="s">
        <v>208</v>
      </c>
      <c r="G41" s="157"/>
      <c r="H41" s="172" t="n">
        <f aca="false">SUM(H2:H39)</f>
        <v>10610.22</v>
      </c>
      <c r="I41" s="172" t="n">
        <f aca="false">SUM(I2:I39)</f>
        <v>8185.9</v>
      </c>
    </row>
    <row r="42" customFormat="false" ht="13.8" hidden="false" customHeight="false" outlineLevel="0" collapsed="false">
      <c r="A42" s="0" t="s">
        <v>261</v>
      </c>
      <c r="C42" s="0" t="n">
        <v>17</v>
      </c>
      <c r="F42" s="164"/>
      <c r="H42" s="173"/>
      <c r="I42" s="0" t="n">
        <f aca="false">I41*H42</f>
        <v>0</v>
      </c>
    </row>
    <row r="43" customFormat="false" ht="13.8" hidden="false" customHeight="false" outlineLevel="0" collapsed="false">
      <c r="A43" s="0" t="s">
        <v>262</v>
      </c>
      <c r="C43" s="0" t="n">
        <v>1</v>
      </c>
    </row>
    <row r="44" customFormat="false" ht="13.8" hidden="false" customHeight="false" outlineLevel="0" collapsed="false">
      <c r="A44" s="0" t="s">
        <v>263</v>
      </c>
      <c r="C44" s="0" t="n">
        <v>18</v>
      </c>
      <c r="F44" s="0" t="s">
        <v>264</v>
      </c>
      <c r="I44" s="174" t="n">
        <f aca="false">I41/C44</f>
        <v>454.772222222222</v>
      </c>
    </row>
    <row r="48" customFormat="false" ht="13.8" hidden="false" customHeight="false" outlineLevel="0" collapsed="false"/>
    <row r="60" customFormat="false" ht="13.8" hidden="false" customHeight="false" outlineLevel="0" collapsed="false"/>
    <row r="153" customFormat="false" ht="13.8" hidden="false" customHeight="false" outlineLevel="0" collapsed="false"/>
    <row r="174" customFormat="false" ht="13.8" hidden="false" customHeight="false" outlineLevel="0" collapsed="false"/>
    <row r="1048576" customFormat="false" ht="12.8" hidden="false" customHeight="false" outlineLevel="0" collapsed="false"/>
  </sheetData>
  <mergeCells count="1">
    <mergeCell ref="A41:G4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F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3" activeCellId="0" sqref="F3"/>
    </sheetView>
  </sheetViews>
  <sheetFormatPr defaultRowHeight="15"/>
  <cols>
    <col collapsed="false" hidden="false" max="1" min="1" style="0" width="5.94736842105263"/>
    <col collapsed="false" hidden="false" max="2" min="2" style="0" width="27.6720647773279"/>
    <col collapsed="false" hidden="false" max="3" min="3" style="0" width="11.9028340080972"/>
    <col collapsed="false" hidden="false" max="4" min="4" style="0" width="13.3400809716599"/>
    <col collapsed="false" hidden="false" max="5" min="5" style="0" width="10.9554655870445"/>
    <col collapsed="false" hidden="false" max="1025" min="6" style="0" width="8.61133603238866"/>
  </cols>
  <sheetData>
    <row r="1" customFormat="false" ht="28.35" hidden="false" customHeight="false" outlineLevel="0" collapsed="false">
      <c r="A1" s="175" t="s">
        <v>197</v>
      </c>
      <c r="B1" s="175" t="s">
        <v>265</v>
      </c>
      <c r="C1" s="175" t="s">
        <v>266</v>
      </c>
      <c r="D1" s="176" t="s">
        <v>267</v>
      </c>
      <c r="E1" s="175" t="s">
        <v>268</v>
      </c>
      <c r="F1" s="176" t="s">
        <v>269</v>
      </c>
    </row>
    <row r="2" customFormat="false" ht="41.75" hidden="false" customHeight="false" outlineLevel="0" collapsed="false">
      <c r="A2" s="175" t="n">
        <v>1</v>
      </c>
      <c r="B2" s="177" t="s">
        <v>270</v>
      </c>
      <c r="C2" s="175" t="s">
        <v>271</v>
      </c>
      <c r="D2" s="175" t="n">
        <v>1</v>
      </c>
      <c r="E2" s="175" t="n">
        <v>10</v>
      </c>
      <c r="F2" s="178" t="n">
        <f aca="false">(D2*E2)/6</f>
        <v>1.66666666666667</v>
      </c>
    </row>
    <row r="3" customFormat="false" ht="95.5" hidden="false" customHeight="false" outlineLevel="0" collapsed="false">
      <c r="A3" s="175" t="n">
        <v>2</v>
      </c>
      <c r="B3" s="177" t="s">
        <v>272</v>
      </c>
      <c r="C3" s="176" t="s">
        <v>273</v>
      </c>
      <c r="D3" s="175" t="n">
        <v>1</v>
      </c>
      <c r="E3" s="175" t="n">
        <v>200</v>
      </c>
      <c r="F3" s="178" t="n">
        <f aca="false">((D3*E3)/6)/18</f>
        <v>1.85185185185185</v>
      </c>
    </row>
    <row r="4" customFormat="false" ht="82.05" hidden="false" customHeight="false" outlineLevel="0" collapsed="false">
      <c r="A4" s="175" t="n">
        <v>3</v>
      </c>
      <c r="B4" s="177" t="s">
        <v>274</v>
      </c>
      <c r="C4" s="175" t="n">
        <v>1</v>
      </c>
      <c r="D4" s="175" t="n">
        <v>1</v>
      </c>
      <c r="E4" s="175" t="n">
        <v>45</v>
      </c>
      <c r="F4" s="178" t="n">
        <f aca="false">(D4*E4)/6</f>
        <v>7.5</v>
      </c>
    </row>
    <row r="5" customFormat="false" ht="13.8" hidden="false" customHeight="false" outlineLevel="0" collapsed="false">
      <c r="B5" s="0" t="s">
        <v>275</v>
      </c>
      <c r="F5" s="174" t="n">
        <f aca="false">F2+F3+F4</f>
        <v>11.0185185185185</v>
      </c>
    </row>
    <row r="6" customFormat="false" ht="15" hidden="false" customHeight="false" outlineLevel="0" collapsed="false">
      <c r="A6" s="0" t="n">
        <v>1</v>
      </c>
    </row>
    <row r="8" customFormat="false" ht="13.8" hidden="false" customHeight="false" outlineLevel="0" collapsed="false"/>
    <row r="35" customFormat="false" ht="13.8" hidden="false" customHeight="false" outlineLevel="0" collapsed="false"/>
    <row r="51" customFormat="false" ht="13.8" hidden="false" customHeight="false" outlineLevel="0" collapsed="false"/>
    <row r="70" customFormat="false" ht="13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K8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I9" activeCellId="0" sqref="I9"/>
    </sheetView>
  </sheetViews>
  <sheetFormatPr defaultRowHeight="12.85"/>
  <cols>
    <col collapsed="false" hidden="false" max="1" min="1" style="0" width="3.97570850202429"/>
    <col collapsed="false" hidden="false" max="2" min="2" style="0" width="9.1417004048583"/>
    <col collapsed="false" hidden="false" max="3" min="3" style="0" width="7.86234817813765"/>
    <col collapsed="false" hidden="false" max="4" min="4" style="0" width="8.15384615384615"/>
    <col collapsed="false" hidden="false" max="5" min="5" style="0" width="6.50607287449393"/>
    <col collapsed="false" hidden="false" max="6" min="6" style="0" width="7.86234817813765"/>
    <col collapsed="false" hidden="false" max="7" min="7" style="0" width="7.57085020242915"/>
    <col collapsed="false" hidden="false" max="8" min="8" style="0" width="7.37651821862348"/>
    <col collapsed="false" hidden="false" max="1025" min="9" style="0" width="9.1417004048583"/>
  </cols>
  <sheetData>
    <row r="1" customFormat="false" ht="37.35" hidden="false" customHeight="false" outlineLevel="0" collapsed="false">
      <c r="A1" s="157" t="s">
        <v>197</v>
      </c>
      <c r="B1" s="157" t="s">
        <v>198</v>
      </c>
      <c r="C1" s="157" t="s">
        <v>199</v>
      </c>
      <c r="D1" s="157" t="s">
        <v>200</v>
      </c>
      <c r="E1" s="157" t="s">
        <v>201</v>
      </c>
      <c r="F1" s="157" t="s">
        <v>202</v>
      </c>
      <c r="G1" s="158" t="s">
        <v>203</v>
      </c>
      <c r="H1" s="157" t="s">
        <v>204</v>
      </c>
      <c r="I1" s="157" t="s">
        <v>205</v>
      </c>
    </row>
    <row r="2" customFormat="false" ht="83.3" hidden="false" customHeight="false" outlineLevel="0" collapsed="false">
      <c r="A2" s="159" t="n">
        <v>1</v>
      </c>
      <c r="B2" s="160" t="s">
        <v>276</v>
      </c>
      <c r="C2" s="161" t="s">
        <v>277</v>
      </c>
      <c r="D2" s="162" t="s">
        <v>212</v>
      </c>
      <c r="E2" s="163" t="n">
        <v>2</v>
      </c>
      <c r="F2" s="164" t="s">
        <v>217</v>
      </c>
      <c r="G2" s="165" t="n">
        <v>1209.9</v>
      </c>
      <c r="H2" s="166" t="n">
        <f aca="false">E2*G2</f>
        <v>2419.8</v>
      </c>
      <c r="I2" s="167" t="n">
        <f aca="false">H2/12</f>
        <v>201.65</v>
      </c>
      <c r="K2" s="173"/>
    </row>
    <row r="3" customFormat="false" ht="42.25" hidden="false" customHeight="false" outlineLevel="0" collapsed="false">
      <c r="A3" s="159" t="n">
        <f aca="false">A2+1</f>
        <v>2</v>
      </c>
      <c r="B3" s="160" t="s">
        <v>278</v>
      </c>
      <c r="C3" s="161" t="s">
        <v>279</v>
      </c>
      <c r="D3" s="162" t="s">
        <v>212</v>
      </c>
      <c r="E3" s="163" t="n">
        <v>5</v>
      </c>
      <c r="F3" s="164" t="s">
        <v>217</v>
      </c>
      <c r="G3" s="165" t="n">
        <v>227.66</v>
      </c>
      <c r="H3" s="166" t="n">
        <f aca="false">E3*G3</f>
        <v>1138.3</v>
      </c>
      <c r="I3" s="167" t="n">
        <f aca="false">H3/12</f>
        <v>94.8583333333333</v>
      </c>
      <c r="K3" s="173"/>
    </row>
    <row r="4" customFormat="false" ht="55.95" hidden="false" customHeight="false" outlineLevel="0" collapsed="false">
      <c r="A4" s="159" t="n">
        <f aca="false">A3+1</f>
        <v>3</v>
      </c>
      <c r="B4" s="168" t="s">
        <v>280</v>
      </c>
      <c r="C4" s="161" t="s">
        <v>281</v>
      </c>
      <c r="D4" s="169" t="s">
        <v>212</v>
      </c>
      <c r="E4" s="170" t="n">
        <v>2</v>
      </c>
      <c r="F4" s="164" t="s">
        <v>217</v>
      </c>
      <c r="G4" s="165" t="n">
        <v>523.09</v>
      </c>
      <c r="H4" s="166" t="n">
        <f aca="false">E4*G4</f>
        <v>1046.18</v>
      </c>
      <c r="I4" s="167" t="n">
        <f aca="false">H4/12</f>
        <v>87.1816666666667</v>
      </c>
      <c r="K4" s="173"/>
    </row>
    <row r="5" customFormat="false" ht="42.25" hidden="false" customHeight="false" outlineLevel="0" collapsed="false">
      <c r="A5" s="159" t="n">
        <f aca="false">A4+1</f>
        <v>4</v>
      </c>
      <c r="B5" s="168" t="s">
        <v>282</v>
      </c>
      <c r="C5" s="161" t="s">
        <v>283</v>
      </c>
      <c r="D5" s="169" t="s">
        <v>212</v>
      </c>
      <c r="E5" s="170" t="n">
        <v>5</v>
      </c>
      <c r="F5" s="164" t="s">
        <v>217</v>
      </c>
      <c r="G5" s="165" t="n">
        <v>295.06</v>
      </c>
      <c r="H5" s="166" t="n">
        <f aca="false">E5*G5</f>
        <v>1475.3</v>
      </c>
      <c r="I5" s="167" t="n">
        <f aca="false">H5/12</f>
        <v>122.941666666667</v>
      </c>
      <c r="K5" s="173"/>
    </row>
    <row r="6" customFormat="false" ht="13.8" hidden="false" customHeight="false" outlineLevel="0" collapsed="false">
      <c r="A6" s="0" t="s">
        <v>87</v>
      </c>
      <c r="I6" s="174" t="n">
        <f aca="false">SUM(I2:I5)</f>
        <v>506.631666666667</v>
      </c>
    </row>
    <row r="7" customFormat="false" ht="13.8" hidden="false" customHeight="false" outlineLevel="0" collapsed="false"/>
    <row r="8" customFormat="false" ht="12.85" hidden="false" customHeight="false" outlineLevel="0" collapsed="false">
      <c r="B8" s="0" t="s">
        <v>263</v>
      </c>
      <c r="E8" s="0" t="n">
        <v>18</v>
      </c>
      <c r="I8" s="174" t="n">
        <f aca="false">I6/E8</f>
        <v>28.1462037037037</v>
      </c>
    </row>
    <row r="10" customFormat="false" ht="13.8" hidden="false" customHeight="false" outlineLevel="0" collapsed="false"/>
    <row r="12" customFormat="false" ht="13.8" hidden="false" customHeight="false" outlineLevel="0" collapsed="false"/>
    <row r="15" customFormat="false" ht="13.8" hidden="false" customHeight="false" outlineLevel="0" collapsed="false"/>
    <row r="16" customFormat="false" ht="13.8" hidden="false" customHeight="false" outlineLevel="0" collapsed="false"/>
    <row r="24" customFormat="false" ht="13.8" hidden="false" customHeight="false" outlineLevel="0" collapsed="false"/>
    <row r="62" customFormat="false" ht="13.8" hidden="false" customHeight="false" outlineLevel="0" collapsed="false"/>
    <row r="78" customFormat="false" ht="13.8" hidden="false" customHeight="false" outlineLevel="0" collapsed="false"/>
    <row r="80" customFormat="false" ht="13.8" hidden="false" customHeight="false" outlineLevel="0" collapsed="false"/>
    <row r="83" customFormat="false" ht="13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G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5" activeCellId="0" sqref="G5"/>
    </sheetView>
  </sheetViews>
  <sheetFormatPr defaultRowHeight="12.85"/>
  <cols>
    <col collapsed="false" hidden="false" max="1" min="1" style="0" width="8.81781376518219"/>
    <col collapsed="false" hidden="false" max="2" min="2" style="0" width="25.9068825910931"/>
    <col collapsed="false" hidden="false" max="3" min="3" style="0" width="12.7813765182186"/>
    <col collapsed="false" hidden="false" max="1025" min="4" style="0" width="9.1417004048583"/>
  </cols>
  <sheetData>
    <row r="1" customFormat="false" ht="28.35" hidden="false" customHeight="false" outlineLevel="0" collapsed="false">
      <c r="A1" s="163" t="s">
        <v>197</v>
      </c>
      <c r="B1" s="163" t="s">
        <v>265</v>
      </c>
      <c r="C1" s="163" t="s">
        <v>266</v>
      </c>
      <c r="D1" s="179" t="s">
        <v>284</v>
      </c>
      <c r="E1" s="161" t="s">
        <v>285</v>
      </c>
      <c r="F1" s="161" t="s">
        <v>286</v>
      </c>
      <c r="G1" s="161" t="s">
        <v>287</v>
      </c>
    </row>
    <row r="2" customFormat="false" ht="38.75" hidden="false" customHeight="true" outlineLevel="0" collapsed="false">
      <c r="A2" s="180" t="n">
        <v>1</v>
      </c>
      <c r="B2" s="180" t="s">
        <v>288</v>
      </c>
      <c r="C2" s="170" t="s">
        <v>289</v>
      </c>
      <c r="D2" s="181" t="n">
        <v>4</v>
      </c>
      <c r="E2" s="0" t="n">
        <v>60</v>
      </c>
      <c r="F2" s="0" t="n">
        <f aca="false">D2*E2</f>
        <v>240</v>
      </c>
      <c r="G2" s="174" t="n">
        <f aca="false">F2/12</f>
        <v>20</v>
      </c>
    </row>
    <row r="3" customFormat="false" ht="110.3" hidden="false" customHeight="true" outlineLevel="0" collapsed="false">
      <c r="A3" s="180" t="n">
        <v>2</v>
      </c>
      <c r="B3" s="182" t="s">
        <v>290</v>
      </c>
      <c r="C3" s="170" t="s">
        <v>289</v>
      </c>
      <c r="D3" s="181" t="n">
        <v>4</v>
      </c>
      <c r="E3" s="0" t="n">
        <v>42</v>
      </c>
      <c r="F3" s="0" t="n">
        <f aca="false">D3*E3</f>
        <v>168</v>
      </c>
      <c r="G3" s="174" t="n">
        <f aca="false">F3/12</f>
        <v>14</v>
      </c>
    </row>
    <row r="4" customFormat="false" ht="13.8" hidden="false" customHeight="false" outlineLevel="0" collapsed="false">
      <c r="G4" s="174" t="n">
        <f aca="false">G2+G3</f>
        <v>34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2015-09-25T19:38:17Z</dcterms:created>
  <dc:creator>..</dc:creator>
  <dc:language>pt-BR</dc:language>
  <cp:lastModifiedBy>..</cp:lastModifiedBy>
  <cp:lastPrinted>2015-12-07T10:27:16Z</cp:lastPrinted>
  <dcterms:modified xsi:type="dcterms:W3CDTF">2015-09-28T10:19:39Z</dcterms:modified>
  <cp:revision>0</cp:revision>
</cp:coreProperties>
</file>